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8.197.22\Contabilidad\OTV-AÑO 2021\CUENTA PUBLICA 2021\CARGA REPORTES CUENTA PUBLICA\"/>
    </mc:Choice>
  </mc:AlternateContent>
  <xr:revisionPtr revIDLastSave="0" documentId="8_{4662D4D4-D026-4230-9ACB-7203D292F24E}" xr6:coauthVersionLast="47" xr6:coauthVersionMax="47" xr10:uidLastSave="{00000000-0000-0000-0000-000000000000}"/>
  <bookViews>
    <workbookView xWindow="-120" yWindow="-120" windowWidth="29040" windowHeight="15840" xr2:uid="{D99E1442-68E0-47DC-8E46-D2B2D44B7A8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307" i="1" s="1"/>
  <c r="F300" i="1"/>
  <c r="F317" i="1" s="1"/>
  <c r="F294" i="1"/>
  <c r="F293" i="1"/>
  <c r="F292" i="1"/>
  <c r="F291" i="1"/>
  <c r="F290" i="1"/>
  <c r="F286" i="1"/>
  <c r="F315" i="1" s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47" i="1"/>
  <c r="F313" i="1" s="1"/>
  <c r="F233" i="1"/>
  <c r="F232" i="1"/>
  <c r="F231" i="1"/>
  <c r="F230" i="1"/>
  <c r="F208" i="1"/>
  <c r="F215" i="1" s="1"/>
  <c r="F311" i="1" s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84" i="1"/>
  <c r="F83" i="1"/>
  <c r="F82" i="1"/>
  <c r="F81" i="1"/>
  <c r="F75" i="1"/>
  <c r="F74" i="1"/>
  <c r="F73" i="1"/>
  <c r="F72" i="1"/>
  <c r="F71" i="1"/>
  <c r="F70" i="1"/>
  <c r="F69" i="1"/>
  <c r="F68" i="1"/>
  <c r="F67" i="1"/>
  <c r="F26" i="1"/>
  <c r="F308" i="1" s="1"/>
  <c r="F238" i="1" l="1"/>
  <c r="F312" i="1" s="1"/>
  <c r="F193" i="1"/>
  <c r="F310" i="1" s="1"/>
  <c r="F77" i="1"/>
  <c r="F309" i="1" s="1"/>
  <c r="F278" i="1"/>
  <c r="F314" i="1" s="1"/>
  <c r="F295" i="1"/>
  <c r="F316" i="1" s="1"/>
  <c r="F318" i="1" l="1"/>
</calcChain>
</file>

<file path=xl/sharedStrings.xml><?xml version="1.0" encoding="utf-8"?>
<sst xmlns="http://schemas.openxmlformats.org/spreadsheetml/2006/main" count="407" uniqueCount="238">
  <si>
    <t>PARQUE VEHICULAR</t>
  </si>
  <si>
    <t>CONCEPTO</t>
  </si>
  <si>
    <t>M.O.I.</t>
  </si>
  <si>
    <t>FORD EXPEDITION 2003</t>
  </si>
  <si>
    <t>SUBURBAN 2006</t>
  </si>
  <si>
    <t>STRATUS 2004</t>
  </si>
  <si>
    <t>STRATUS 2005</t>
  </si>
  <si>
    <t>ESTACAS 2005</t>
  </si>
  <si>
    <t xml:space="preserve">TOTAL </t>
  </si>
  <si>
    <t>MAQUINARIA Y EQUIPO</t>
  </si>
  <si>
    <t>HIDROLAVADORA 2200 PSI KOBLENZ</t>
  </si>
  <si>
    <t>COMPRESOR INDUSTRIAL-30 GALONES</t>
  </si>
  <si>
    <t>BANDA TANDEM METALICA ESPERA 4/P</t>
  </si>
  <si>
    <t>BANCA DE ESPERA TANDEM 3 PLAZAS</t>
  </si>
  <si>
    <t>HIDROLAVADORA KARCHER K4</t>
  </si>
  <si>
    <t>COMPRESOR 60 LTS DE BANDA</t>
  </si>
  <si>
    <t>TORNIQUETES DE ENTRADA (111)</t>
  </si>
  <si>
    <t>TORNIQUETES DE SALIDA (107)</t>
  </si>
  <si>
    <t>PUERTAS DE CORTESÍA (54)</t>
  </si>
  <si>
    <t>EXPENDEDORAS (85)</t>
  </si>
  <si>
    <t>MOBILIARIO Y EQUIPO DE OFICINA</t>
  </si>
  <si>
    <t xml:space="preserve">MAQUINA CONTADORA DE MONEDAS   </t>
  </si>
  <si>
    <t>SILLA PLEGABLE BCO ECONO WOKYPAN</t>
  </si>
  <si>
    <t>REFRIGERADOR MABE 1 PMAN8</t>
  </si>
  <si>
    <t>CONTADORA DE MONEDAS, VELOCIDAD 2800 MON/MIN</t>
  </si>
  <si>
    <t>MAQUINA CONTADORA Y CLASIFICADORA DE MONEDAS-MODELO MCM-651</t>
  </si>
  <si>
    <t>ENFRIADOR EVAPORATIVO PORTATIL FRIKKO F900</t>
  </si>
  <si>
    <t>MAQUINA CONTADORA DE MONEDAS MCM-200</t>
  </si>
  <si>
    <t xml:space="preserve"> 3 BANCAS METALICAS</t>
  </si>
  <si>
    <t>1 CARRITO METALICO PARA TRANSPORTE DE MONEDAS</t>
  </si>
  <si>
    <t>CAFETERA OSTER 45 TAZAS</t>
  </si>
  <si>
    <t>SILLON DE CORTE BASE METALICA</t>
  </si>
  <si>
    <t>LAVACABEZAS CON TARJA FIJA</t>
  </si>
  <si>
    <t>TOCADOR DE MELAMINA CON MARCO Y CAJONERA</t>
  </si>
  <si>
    <t>MESA AUXILIAR CON BASE TUBULAR</t>
  </si>
  <si>
    <t>TANQUE DE GAS 10 KG INGUSA</t>
  </si>
  <si>
    <t>LIBRERO 5 REPISAS (1)</t>
  </si>
  <si>
    <t>ENGARGOLADORA METALICA MX0030</t>
  </si>
  <si>
    <t>CONTADORA DE MONEDAS VELOCIDAD 2800 (1)</t>
  </si>
  <si>
    <t>TELEVISOR HISENSE LED 55" SMAR TV (1)</t>
  </si>
  <si>
    <t>SILLA PLEGABLE DE ACERO (10)</t>
  </si>
  <si>
    <t>CAJA FUERTE DE 1.23 CU (1)</t>
  </si>
  <si>
    <t>RACK PARA ALMACEN 80 KG (1)</t>
  </si>
  <si>
    <t>PRODUCTO ANAQUEL DE 5 REPISAS 85 CM X 30 CM</t>
  </si>
  <si>
    <t>ANAQUEL CON ENTREPAÑO</t>
  </si>
  <si>
    <t>SILLON EJECUTIVO RESPALDO ALTO TELA OFFICHAIRS</t>
  </si>
  <si>
    <t xml:space="preserve">SILLON EJECUTIVO RESPALDO ALTO </t>
  </si>
  <si>
    <t>CATRE PATZCUARO</t>
  </si>
  <si>
    <t>SILLON EJECUTIVO</t>
  </si>
  <si>
    <t>GABINETE DE PARED ABATIBLE DE 9UR</t>
  </si>
  <si>
    <t>EQUIPO DE COMPUTO</t>
  </si>
  <si>
    <t>INSPIRON 3647 DESKTOP</t>
  </si>
  <si>
    <t>IMPRESORA LASEJET HP-M201DW</t>
  </si>
  <si>
    <t>COMPUTADORA 6GI5-PSC CON CORE i5</t>
  </si>
  <si>
    <t>MONITOR LG 22M38A-B LED 21.5</t>
  </si>
  <si>
    <t>IMPRESORA HP M12W LASER MONOCROMATICA</t>
  </si>
  <si>
    <t>CAMARA DOMO EYEBALL TURBOX</t>
  </si>
  <si>
    <t>COMPUTADORA DELL INSPIRON 04MGK 3250</t>
  </si>
  <si>
    <t xml:space="preserve"> MONITOR LED DP 215 VALUE V223</t>
  </si>
  <si>
    <t xml:space="preserve"> HP PRODESK 600G3 MT CORE</t>
  </si>
  <si>
    <t xml:space="preserve"> MONITOR LED 238 VALUE V244H</t>
  </si>
  <si>
    <t xml:space="preserve"> LENOVO V310 14 ISK CORE</t>
  </si>
  <si>
    <t xml:space="preserve"> G2 CORE I3 6100 37GHZ 4GB/1TB</t>
  </si>
  <si>
    <t xml:space="preserve"> PC2763HP280 G2 SFF CORE I3 6100</t>
  </si>
  <si>
    <t xml:space="preserve"> MONITOR LED HP 215 VALUE V223 RESOLUCION 1920X1080</t>
  </si>
  <si>
    <t xml:space="preserve"> BOCINAS LOGITECH Z150</t>
  </si>
  <si>
    <t xml:space="preserve"> DISCO DURO EXTERNO TOSHIBA 1 TB</t>
  </si>
  <si>
    <t xml:space="preserve"> KIT TECLADO/RATON LOGITECH MG235</t>
  </si>
  <si>
    <t xml:space="preserve"> FUENTE DE RESPALDO CDP R-UPR758</t>
  </si>
  <si>
    <t xml:space="preserve"> BASE P/CPU AJUSTABLE Y EXPANDIBLE </t>
  </si>
  <si>
    <t xml:space="preserve"> ROUTER TP-LINK TL-WR940N 300MBPS</t>
  </si>
  <si>
    <t>DEKSTOP DELL VOSTRO 3267 SFF INTEL CORE 13-6100 4GB</t>
  </si>
  <si>
    <t>MONITOR DELL LED E2216HV 21.5"</t>
  </si>
  <si>
    <t>IMPRESORA HP LASER MONO M102W WIRELESS</t>
  </si>
  <si>
    <t>SERVIDOR DELL POWEREDGE T130 XEON E3-1240</t>
  </si>
  <si>
    <t>NOTEBOOK DELL 3468 CI3 4005U 14" 8GB</t>
  </si>
  <si>
    <t>IMPRESORA HP M102W LASER</t>
  </si>
  <si>
    <t>FUENTE DE RESPALDO APC 1000 VA</t>
  </si>
  <si>
    <t>COMPUTADORA DELL OPTIPLEX G0TGGN 4GB</t>
  </si>
  <si>
    <t>MONITOR DELL E2016H 19.5" FULL HD</t>
  </si>
  <si>
    <t>LAPTOP LENOVO IP 320-17ISK 4GB WINDOWS 10</t>
  </si>
  <si>
    <t>DESKTOP DELL VOSTRO 3267 SFF INTEL CORE</t>
  </si>
  <si>
    <t>MONITOR DEL E2216HV</t>
  </si>
  <si>
    <t>LAPTOP DELL VOSTRO 14 3000</t>
  </si>
  <si>
    <t>BAFLE AMPLIFICADO BOCINA 12 PULGADAS</t>
  </si>
  <si>
    <t>VOSTRO DELL 3267 CORE I3 61000 3.7 GHZ 4GB</t>
  </si>
  <si>
    <t>FUENTE DE RESPALDO APC 425VA 255W (10)</t>
  </si>
  <si>
    <t>IMPRESORA HP LASERJETPRO M203</t>
  </si>
  <si>
    <t>VOSTRO 3470 DELL</t>
  </si>
  <si>
    <t>MONITOR DELLP221</t>
  </si>
  <si>
    <t>UPS POWER ALL</t>
  </si>
  <si>
    <t>UPS CDP</t>
  </si>
  <si>
    <t xml:space="preserve"> C-FLEXA ELECTRONICA PARA TARJETA</t>
  </si>
  <si>
    <t xml:space="preserve"> ANTENA LECTORA DE TAGS RFID</t>
  </si>
  <si>
    <t xml:space="preserve"> 30 TAGS SMART PASS DISCO</t>
  </si>
  <si>
    <t>CONTROL DE CONSUMO FLEET ONLINE PLUS</t>
  </si>
  <si>
    <t>IMPRESORA EPSON ETHERNET</t>
  </si>
  <si>
    <t>SISTEMA DE FUERZA INTERRUMPIBLE</t>
  </si>
  <si>
    <t>36 UPS</t>
  </si>
  <si>
    <t>TABLET LENOVO</t>
  </si>
  <si>
    <t xml:space="preserve">KINGWIN TRUE DOCK USB 3.0 LAY FLAT </t>
  </si>
  <si>
    <t xml:space="preserve"> CAMARA MINI BALA IP 4MP</t>
  </si>
  <si>
    <t xml:space="preserve"> CAMARA MINI BALA IP 8MP</t>
  </si>
  <si>
    <t xml:space="preserve"> NVR 12 MP </t>
  </si>
  <si>
    <t>GIGABITH ETHERNET SX-MINIBIC</t>
  </si>
  <si>
    <t>IMPRESORA DE ETIQUETAS ZEBRA GC420</t>
  </si>
  <si>
    <t>UPS (44)</t>
  </si>
  <si>
    <t>SERVIDOR DE VIDEO (2)</t>
  </si>
  <si>
    <t>MÓDULOS DE CREDENCIALIZACIÓN (12)</t>
  </si>
  <si>
    <t>SERVIDOR RECAUDO (1)</t>
  </si>
  <si>
    <t>SERVIDOR RECAUDO RESPALDO (1)</t>
  </si>
  <si>
    <t>SERVIDOR SISTEMA DE GESTIÓN (1)</t>
  </si>
  <si>
    <t>EQUIPO DE COMUNICACIÓN</t>
  </si>
  <si>
    <t>RADIO KENW. 144-174MHZ 5W 16C</t>
  </si>
  <si>
    <t xml:space="preserve"> 1 DVR DE 4 CANALES Y 4 CAMARAS D8 TURBO</t>
  </si>
  <si>
    <t xml:space="preserve"> 10 DVR, 10 DISCOS DUROS, 38 CAMARAS</t>
  </si>
  <si>
    <t>CONSOLA (84)</t>
  </si>
  <si>
    <t>VALIDADORES (165)</t>
  </si>
  <si>
    <t>VALIDADORES DE SALDOS (56)</t>
  </si>
  <si>
    <t>CONCENTRADORES+SWITCHES (44)</t>
  </si>
  <si>
    <t>CAMARAS DE VIDEO (148)</t>
  </si>
  <si>
    <t>HERRAMIENTA Y EQUIPO DE TALLER</t>
  </si>
  <si>
    <t>PLANCHA DE CALOR</t>
  </si>
  <si>
    <t>MOTORTOOL TPR</t>
  </si>
  <si>
    <t>PISTOLA IMPACTO</t>
  </si>
  <si>
    <t>TORNILLO DE BANCO</t>
  </si>
  <si>
    <t>GATO HIDRAULICO</t>
  </si>
  <si>
    <t>MULTIPLICADOR DE FUE</t>
  </si>
  <si>
    <t>COMPRESOR 05G</t>
  </si>
  <si>
    <t>LLAVE DE ARTILLERIA 1/6</t>
  </si>
  <si>
    <t xml:space="preserve">CABLES PASACORRIENTE 4.8 MTS </t>
  </si>
  <si>
    <t>ESCALERA DE MULTIPOSICION, 12 ESCALONES</t>
  </si>
  <si>
    <t>GATO PATIN CORTO</t>
  </si>
  <si>
    <t>COMPRESOR A GSA 13HP</t>
  </si>
  <si>
    <t>POLIPASTO INDUSTRIAL 3MIT</t>
  </si>
  <si>
    <t>PUENTE PARA CHAIN BLOCK</t>
  </si>
  <si>
    <t>EQUIPO DE RECAUDO ELECTRONICO</t>
  </si>
  <si>
    <t>SOFTWARE RECAUDO</t>
  </si>
  <si>
    <t>SISTEMA CENTRAL (1)-SOFTWARE</t>
  </si>
  <si>
    <t>SISTEMA DE RECAUDO (1)-SOFTWARE</t>
  </si>
  <si>
    <t>SISTEMA DE GESTIÓN DE FLOTA (1)-SOFTWARE</t>
  </si>
  <si>
    <t>LLAVES DE SEGURIDAD/MAPPING (1)-SOFTWARE</t>
  </si>
  <si>
    <t xml:space="preserve">CAMION URBANO </t>
  </si>
  <si>
    <t>MOTOCICLETA Y CASCO ITALIKA</t>
  </si>
  <si>
    <t>VEHICULO NISSAN</t>
  </si>
  <si>
    <t>BEBEDEROS</t>
  </si>
  <si>
    <t>30 BEBEDEROS CON BOMBA Y TANQUE</t>
  </si>
  <si>
    <t>1 BEBEDERO CON BOMBA Y TANQUE METALICO</t>
  </si>
  <si>
    <t>2 BEBEDERO CON BOMBA Y TANQUE METALICO</t>
  </si>
  <si>
    <t>OTROS EQUIPOS</t>
  </si>
  <si>
    <t>BEBEDERO SENCILLO</t>
  </si>
  <si>
    <t>Planta de Gas</t>
  </si>
  <si>
    <t>OPERADORA DE TRANSPORTE VIVEBUS CHIHUAHUA SA DE CV</t>
  </si>
  <si>
    <t>Activo Fijo</t>
  </si>
  <si>
    <t>CAMIONES</t>
  </si>
  <si>
    <t>PLANTA DE GAS</t>
  </si>
  <si>
    <t>CODIGO</t>
  </si>
  <si>
    <t>DESCRIPCION</t>
  </si>
  <si>
    <t>OTV-0012</t>
  </si>
  <si>
    <t>OTV-0013</t>
  </si>
  <si>
    <t>OTV-0014</t>
  </si>
  <si>
    <t>OTV-0015</t>
  </si>
  <si>
    <t>OTV-0016</t>
  </si>
  <si>
    <t>OTV-0204</t>
  </si>
  <si>
    <t>OTV-0221</t>
  </si>
  <si>
    <t>OTV-0000</t>
  </si>
  <si>
    <t>OTV-0325</t>
  </si>
  <si>
    <t>OTV-0324</t>
  </si>
  <si>
    <t>OTV-0323</t>
  </si>
  <si>
    <t>OTV-0321</t>
  </si>
  <si>
    <t>OTV-0320</t>
  </si>
  <si>
    <t>OTV-0319</t>
  </si>
  <si>
    <t>OTV-0318</t>
  </si>
  <si>
    <t>OTV-0317</t>
  </si>
  <si>
    <t>OTV-0316</t>
  </si>
  <si>
    <t>OTV-0315</t>
  </si>
  <si>
    <t>OTV-0313</t>
  </si>
  <si>
    <t>OTV-0312</t>
  </si>
  <si>
    <t>OTV-0311</t>
  </si>
  <si>
    <t>OTV-0006</t>
  </si>
  <si>
    <t>OTV-0007</t>
  </si>
  <si>
    <t>OTV-0008</t>
  </si>
  <si>
    <t>OTV-0009</t>
  </si>
  <si>
    <t>OTV-0010</t>
  </si>
  <si>
    <t>OTV-0011</t>
  </si>
  <si>
    <t>OTV-0113</t>
  </si>
  <si>
    <t>OTV-0119</t>
  </si>
  <si>
    <t>OTV-0139</t>
  </si>
  <si>
    <t>OTV-0140</t>
  </si>
  <si>
    <t>OTV-0152</t>
  </si>
  <si>
    <t>OTV-0211</t>
  </si>
  <si>
    <t>OTV-0017</t>
  </si>
  <si>
    <t>OTV-0018</t>
  </si>
  <si>
    <t>OTV-0019</t>
  </si>
  <si>
    <t>OTV-0020</t>
  </si>
  <si>
    <t>OTV-0021</t>
  </si>
  <si>
    <t>OTV-0022</t>
  </si>
  <si>
    <t>OTV-0023</t>
  </si>
  <si>
    <t>OTV-0024</t>
  </si>
  <si>
    <t>OTV-0025</t>
  </si>
  <si>
    <t>OTV-0026</t>
  </si>
  <si>
    <t>OTV-0030</t>
  </si>
  <si>
    <t>OTV-0050 AL 0059</t>
  </si>
  <si>
    <t>OTV-0027</t>
  </si>
  <si>
    <t>OTV-0028</t>
  </si>
  <si>
    <t>OTV-0029</t>
  </si>
  <si>
    <t>OTV-0115</t>
  </si>
  <si>
    <t>OTV-0310</t>
  </si>
  <si>
    <t>OTV-0206</t>
  </si>
  <si>
    <t>OTV-0166</t>
  </si>
  <si>
    <t>OTV-0173</t>
  </si>
  <si>
    <t>RESUMEN</t>
  </si>
  <si>
    <t>ANAQUEL DE 5 REPISAS</t>
  </si>
  <si>
    <t xml:space="preserve"> LECTOR BIOMETRICO DE HUELLA</t>
  </si>
  <si>
    <t>EQUIPO GPS TRACKER CONCOX</t>
  </si>
  <si>
    <t>COMPUTADORA VOSTRO 3481</t>
  </si>
  <si>
    <t>EQUIPO DE COMPUTO E IMPRESORA</t>
  </si>
  <si>
    <t>SPEAKER CONFERENCIA Y CAMARA WEB LOGITECH</t>
  </si>
  <si>
    <t>VIDEO GRABADOR PARA BACKUP</t>
  </si>
  <si>
    <t xml:space="preserve">PROYECTOR </t>
  </si>
  <si>
    <t xml:space="preserve">CONTROLES DE ACCESO </t>
  </si>
  <si>
    <t>RESPALDO DE BATERIA</t>
  </si>
  <si>
    <t>TORNADO 2021</t>
  </si>
  <si>
    <t>IMPRESORA HP LASER</t>
  </si>
  <si>
    <t>DELL VOSTRO 3401</t>
  </si>
  <si>
    <t>LECTOR ZK</t>
  </si>
  <si>
    <t>LECTOR ZK/ CONTROL ACC SIMPLE</t>
  </si>
  <si>
    <t>PANTALLA DE PROYECCION</t>
  </si>
  <si>
    <t>EQUIPO BASICO GPS 3G</t>
  </si>
  <si>
    <t>UP898-6B PISTOLA IMP 1" 2582.3FT-LB USO PESADO</t>
  </si>
  <si>
    <t>HIDROLAVADORA</t>
  </si>
  <si>
    <t>SCANNER MOTOR</t>
  </si>
  <si>
    <t>WIRO PODADORA DE GASOLINA</t>
  </si>
  <si>
    <t>Relacion de Bienes Muebles que competen al Patrimonio 2021</t>
  </si>
  <si>
    <t>C.P. JORGE ALFREDO ORTEGA FERNANDEZ</t>
  </si>
  <si>
    <t>DIRECTOR ADMINISTRATIVO</t>
  </si>
  <si>
    <t>C.P. LILIANA DURAN ALCANTAR</t>
  </si>
  <si>
    <t>JEFA DE RECURSOS FINANCIEROS Y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</si>
</sst>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"/>
      <family val="3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  <xf numFmtId="39" fontId="4" fillId="0" borderId="0"/>
    <xf numFmtId="0" fontId="7" fillId="0" borderId="0"/>
    <xf numFmtId="0" fontId="7" fillId="0" borderId="0"/>
  </cellStyleXfs>
  <cellXfs count="47">
    <xf numFmtId="0" fontId="0" fillId="0" borderId="0" xfId="0"/>
    <xf numFmtId="39" fontId="5" fillId="3" borderId="0" xfId="3" applyFont="1" applyFill="1" applyAlignment="1">
      <alignment horizontal="left"/>
    </xf>
    <xf numFmtId="4" fontId="5" fillId="3" borderId="0" xfId="3" applyNumberFormat="1" applyFont="1" applyFill="1" applyAlignment="1">
      <alignment horizontal="right"/>
    </xf>
    <xf numFmtId="39" fontId="5" fillId="3" borderId="0" xfId="3" applyFont="1" applyFill="1"/>
    <xf numFmtId="39" fontId="5" fillId="4" borderId="1" xfId="3" applyFont="1" applyFill="1" applyBorder="1" applyAlignment="1">
      <alignment horizontal="center" vertical="center"/>
    </xf>
    <xf numFmtId="39" fontId="5" fillId="4" borderId="2" xfId="3" applyFont="1" applyFill="1" applyBorder="1" applyAlignment="1">
      <alignment horizontal="center" vertical="center"/>
    </xf>
    <xf numFmtId="4" fontId="5" fillId="0" borderId="4" xfId="0" applyNumberFormat="1" applyFont="1" applyBorder="1"/>
    <xf numFmtId="4" fontId="5" fillId="3" borderId="5" xfId="5" applyNumberFormat="1" applyFont="1" applyFill="1" applyBorder="1"/>
    <xf numFmtId="39" fontId="10" fillId="3" borderId="6" xfId="3" applyFont="1" applyFill="1" applyBorder="1" applyAlignment="1" applyProtection="1">
      <alignment horizontal="left"/>
      <protection locked="0"/>
    </xf>
    <xf numFmtId="39" fontId="11" fillId="3" borderId="0" xfId="3" applyFont="1" applyFill="1" applyAlignment="1">
      <alignment horizontal="left"/>
    </xf>
    <xf numFmtId="49" fontId="0" fillId="0" borderId="3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39" fontId="10" fillId="3" borderId="0" xfId="3" applyFont="1" applyFill="1" applyBorder="1" applyAlignment="1" applyProtection="1">
      <alignment horizontal="left"/>
      <protection locked="0"/>
    </xf>
    <xf numFmtId="49" fontId="0" fillId="0" borderId="0" xfId="0" applyNumberFormat="1" applyBorder="1" applyAlignment="1">
      <alignment horizontal="center" vertical="center"/>
    </xf>
    <xf numFmtId="0" fontId="11" fillId="2" borderId="0" xfId="2" applyFont="1" applyAlignment="1">
      <alignment horizontal="center" wrapText="1"/>
    </xf>
    <xf numFmtId="0" fontId="11" fillId="2" borderId="0" xfId="2" applyFont="1" applyAlignment="1">
      <alignment horizontal="center"/>
    </xf>
    <xf numFmtId="39" fontId="5" fillId="4" borderId="15" xfId="3" applyFont="1" applyFill="1" applyBorder="1" applyAlignment="1">
      <alignment horizontal="center" vertical="center"/>
    </xf>
    <xf numFmtId="39" fontId="5" fillId="4" borderId="14" xfId="3" applyFont="1" applyFill="1" applyBorder="1" applyAlignment="1">
      <alignment horizontal="center" vertical="center"/>
    </xf>
    <xf numFmtId="17" fontId="8" fillId="0" borderId="16" xfId="4" applyNumberFormat="1" applyFont="1" applyBorder="1" applyAlignment="1">
      <alignment horizontal="left"/>
    </xf>
    <xf numFmtId="0" fontId="9" fillId="0" borderId="17" xfId="4" applyFont="1" applyBorder="1" applyAlignment="1">
      <alignment horizontal="left" vertical="center" wrapText="1"/>
    </xf>
    <xf numFmtId="39" fontId="5" fillId="4" borderId="18" xfId="3" applyFont="1" applyFill="1" applyBorder="1" applyAlignment="1">
      <alignment horizontal="center" vertical="center"/>
    </xf>
    <xf numFmtId="17" fontId="8" fillId="0" borderId="19" xfId="4" applyNumberFormat="1" applyFont="1" applyBorder="1" applyAlignment="1">
      <alignment horizontal="left"/>
    </xf>
    <xf numFmtId="4" fontId="5" fillId="0" borderId="20" xfId="0" applyNumberFormat="1" applyFont="1" applyBorder="1"/>
    <xf numFmtId="4" fontId="5" fillId="0" borderId="21" xfId="0" applyNumberFormat="1" applyFont="1" applyBorder="1"/>
    <xf numFmtId="0" fontId="9" fillId="0" borderId="7" xfId="4" applyFont="1" applyBorder="1" applyAlignment="1">
      <alignment horizontal="left" vertical="center" wrapText="1"/>
    </xf>
    <xf numFmtId="4" fontId="5" fillId="0" borderId="22" xfId="0" applyNumberFormat="1" applyFont="1" applyBorder="1"/>
    <xf numFmtId="4" fontId="5" fillId="0" borderId="23" xfId="0" applyNumberFormat="1" applyFont="1" applyBorder="1"/>
    <xf numFmtId="17" fontId="9" fillId="0" borderId="19" xfId="4" applyNumberFormat="1" applyFont="1" applyBorder="1" applyAlignment="1">
      <alignment horizontal="left"/>
    </xf>
    <xf numFmtId="17" fontId="9" fillId="0" borderId="24" xfId="4" applyNumberFormat="1" applyFont="1" applyBorder="1" applyAlignment="1">
      <alignment horizontal="left"/>
    </xf>
    <xf numFmtId="17" fontId="9" fillId="0" borderId="25" xfId="4" applyNumberFormat="1" applyFont="1" applyBorder="1" applyAlignment="1">
      <alignment horizontal="left"/>
    </xf>
    <xf numFmtId="17" fontId="9" fillId="0" borderId="26" xfId="4" applyNumberFormat="1" applyFont="1" applyBorder="1" applyAlignment="1">
      <alignment horizontal="left"/>
    </xf>
    <xf numFmtId="17" fontId="9" fillId="0" borderId="27" xfId="4" applyNumberFormat="1" applyFont="1" applyBorder="1" applyAlignment="1">
      <alignment horizontal="left"/>
    </xf>
    <xf numFmtId="17" fontId="9" fillId="0" borderId="28" xfId="4" applyNumberFormat="1" applyFont="1" applyBorder="1" applyAlignment="1">
      <alignment horizontal="left"/>
    </xf>
    <xf numFmtId="0" fontId="2" fillId="0" borderId="29" xfId="0" applyFont="1" applyBorder="1" applyAlignment="1">
      <alignment horizontal="center" wrapText="1"/>
    </xf>
    <xf numFmtId="44" fontId="6" fillId="0" borderId="30" xfId="1" applyFont="1" applyBorder="1"/>
    <xf numFmtId="44" fontId="5" fillId="0" borderId="31" xfId="1" applyFont="1" applyBorder="1"/>
    <xf numFmtId="0" fontId="0" fillId="0" borderId="32" xfId="0" applyBorder="1"/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Énfasis3" xfId="2" builtinId="37"/>
    <cellStyle name="Moneda" xfId="1" builtinId="4"/>
    <cellStyle name="Normal" xfId="0" builtinId="0"/>
    <cellStyle name="Normal 2 2 2" xfId="4" xr:uid="{AB9010FC-DCEF-427D-8FE7-568F3A84311B}"/>
    <cellStyle name="Normal_ajustin-Suiza" xfId="3" xr:uid="{7DE4ADB2-1CCD-41BD-B735-BC662C2ED075}"/>
    <cellStyle name="Normal_Cedula Activos Fijos 2003" xfId="5" xr:uid="{8653FB23-E156-4139-A8A0-F460279085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4C5F9-9C4F-46AC-AC89-6F9BF2BAC0A7}">
  <sheetPr>
    <pageSetUpPr fitToPage="1"/>
  </sheetPr>
  <dimension ref="A1:H323"/>
  <sheetViews>
    <sheetView tabSelected="1" topLeftCell="B299" workbookViewId="0">
      <selection activeCell="B1" sqref="A1:G323"/>
    </sheetView>
  </sheetViews>
  <sheetFormatPr baseColWidth="10" defaultRowHeight="15" x14ac:dyDescent="0.25"/>
  <cols>
    <col min="1" max="1" width="35.85546875" hidden="1" customWidth="1"/>
    <col min="2" max="3" width="18.42578125" customWidth="1"/>
    <col min="4" max="4" width="39.140625" customWidth="1"/>
    <col min="5" max="5" width="14.7109375" customWidth="1"/>
    <col min="6" max="6" width="14.42578125" customWidth="1"/>
  </cols>
  <sheetData>
    <row r="1" spans="1:7" ht="15.75" customHeight="1" x14ac:dyDescent="0.25">
      <c r="B1" s="20" t="s">
        <v>152</v>
      </c>
      <c r="C1" s="20"/>
      <c r="D1" s="20"/>
      <c r="E1" s="20"/>
      <c r="F1" s="20"/>
      <c r="G1" s="20"/>
    </row>
    <row r="2" spans="1:7" ht="15.75" customHeight="1" x14ac:dyDescent="0.25">
      <c r="B2" s="21" t="s">
        <v>233</v>
      </c>
      <c r="C2" s="21"/>
      <c r="D2" s="21"/>
      <c r="E2" s="21"/>
      <c r="F2" s="21"/>
      <c r="G2" s="21"/>
    </row>
    <row r="3" spans="1:7" ht="15.75" thickBot="1" x14ac:dyDescent="0.3">
      <c r="D3" s="1" t="s">
        <v>0</v>
      </c>
      <c r="E3" s="1"/>
      <c r="F3" s="2"/>
    </row>
    <row r="4" spans="1:7" x14ac:dyDescent="0.25">
      <c r="A4" s="4" t="s">
        <v>156</v>
      </c>
      <c r="D4" s="22" t="s">
        <v>157</v>
      </c>
      <c r="E4" s="23"/>
      <c r="F4" s="26" t="s">
        <v>2</v>
      </c>
    </row>
    <row r="5" spans="1:7" x14ac:dyDescent="0.25">
      <c r="A5" s="10" t="s">
        <v>158</v>
      </c>
      <c r="D5" s="27" t="s">
        <v>3</v>
      </c>
      <c r="E5" s="24"/>
      <c r="F5" s="28">
        <v>50000</v>
      </c>
    </row>
    <row r="6" spans="1:7" x14ac:dyDescent="0.25">
      <c r="A6" s="10" t="s">
        <v>159</v>
      </c>
      <c r="D6" s="27" t="s">
        <v>4</v>
      </c>
      <c r="E6" s="24"/>
      <c r="F6" s="29">
        <v>60000</v>
      </c>
    </row>
    <row r="7" spans="1:7" x14ac:dyDescent="0.25">
      <c r="A7" s="10" t="s">
        <v>160</v>
      </c>
      <c r="D7" s="27" t="s">
        <v>5</v>
      </c>
      <c r="E7" s="24"/>
      <c r="F7" s="29">
        <v>25000</v>
      </c>
    </row>
    <row r="8" spans="1:7" x14ac:dyDescent="0.25">
      <c r="A8" s="10" t="s">
        <v>161</v>
      </c>
      <c r="D8" s="27" t="s">
        <v>6</v>
      </c>
      <c r="E8" s="24"/>
      <c r="F8" s="29">
        <v>25000</v>
      </c>
    </row>
    <row r="9" spans="1:7" x14ac:dyDescent="0.25">
      <c r="A9" s="10" t="s">
        <v>162</v>
      </c>
      <c r="D9" s="27" t="s">
        <v>7</v>
      </c>
      <c r="E9" s="24"/>
      <c r="F9" s="29">
        <v>45000</v>
      </c>
    </row>
    <row r="10" spans="1:7" x14ac:dyDescent="0.25">
      <c r="A10" s="10"/>
      <c r="D10" s="27" t="s">
        <v>222</v>
      </c>
      <c r="E10" s="24"/>
      <c r="F10" s="29">
        <v>267900</v>
      </c>
    </row>
    <row r="11" spans="1:7" ht="15.75" thickBot="1" x14ac:dyDescent="0.3">
      <c r="A11" s="11"/>
      <c r="D11" s="30" t="s">
        <v>8</v>
      </c>
      <c r="E11" s="25"/>
      <c r="F11" s="7">
        <f>SUM(F5:F10)</f>
        <v>472900</v>
      </c>
    </row>
    <row r="13" spans="1:7" ht="15.75" thickBot="1" x14ac:dyDescent="0.3">
      <c r="D13" s="1" t="s">
        <v>9</v>
      </c>
      <c r="E13" s="1"/>
      <c r="F13" s="2"/>
    </row>
    <row r="14" spans="1:7" ht="15.75" thickBot="1" x14ac:dyDescent="0.3">
      <c r="A14" s="4" t="s">
        <v>156</v>
      </c>
      <c r="D14" s="22" t="s">
        <v>1</v>
      </c>
      <c r="E14" s="23"/>
      <c r="F14" s="26" t="s">
        <v>2</v>
      </c>
    </row>
    <row r="15" spans="1:7" x14ac:dyDescent="0.25">
      <c r="A15" s="11" t="s">
        <v>203</v>
      </c>
      <c r="D15" s="27" t="s">
        <v>10</v>
      </c>
      <c r="E15" s="24"/>
      <c r="F15" s="31">
        <v>2969.83</v>
      </c>
    </row>
    <row r="16" spans="1:7" x14ac:dyDescent="0.25">
      <c r="A16" s="11" t="s">
        <v>204</v>
      </c>
      <c r="D16" s="27" t="s">
        <v>10</v>
      </c>
      <c r="E16" s="24"/>
      <c r="F16" s="29">
        <v>2969.83</v>
      </c>
    </row>
    <row r="17" spans="1:6" x14ac:dyDescent="0.25">
      <c r="A17" s="11" t="s">
        <v>205</v>
      </c>
      <c r="D17" s="27" t="s">
        <v>11</v>
      </c>
      <c r="E17" s="24"/>
      <c r="F17" s="29">
        <v>10400.040000000001</v>
      </c>
    </row>
    <row r="18" spans="1:6" x14ac:dyDescent="0.25">
      <c r="A18" s="11" t="s">
        <v>206</v>
      </c>
      <c r="D18" s="27" t="s">
        <v>12</v>
      </c>
      <c r="E18" s="24"/>
      <c r="F18" s="29">
        <v>37922.400000000001</v>
      </c>
    </row>
    <row r="19" spans="1:6" x14ac:dyDescent="0.25">
      <c r="A19" s="11" t="s">
        <v>206</v>
      </c>
      <c r="D19" s="27" t="s">
        <v>13</v>
      </c>
      <c r="E19" s="24"/>
      <c r="F19" s="29">
        <v>26724.1</v>
      </c>
    </row>
    <row r="20" spans="1:6" x14ac:dyDescent="0.25">
      <c r="A20" s="11" t="s">
        <v>209</v>
      </c>
      <c r="D20" s="27" t="s">
        <v>14</v>
      </c>
      <c r="E20" s="24"/>
      <c r="F20" s="29">
        <v>5930.17</v>
      </c>
    </row>
    <row r="21" spans="1:6" x14ac:dyDescent="0.25">
      <c r="A21" s="11" t="s">
        <v>210</v>
      </c>
      <c r="D21" s="27" t="s">
        <v>15</v>
      </c>
      <c r="E21" s="24"/>
      <c r="F21" s="32">
        <v>9353.4500000000007</v>
      </c>
    </row>
    <row r="22" spans="1:6" x14ac:dyDescent="0.25">
      <c r="A22" s="11"/>
      <c r="D22" s="27" t="s">
        <v>16</v>
      </c>
      <c r="E22" s="24"/>
      <c r="F22" s="29">
        <v>6387818</v>
      </c>
    </row>
    <row r="23" spans="1:6" x14ac:dyDescent="0.25">
      <c r="A23" s="11"/>
      <c r="D23" s="27" t="s">
        <v>17</v>
      </c>
      <c r="E23" s="24"/>
      <c r="F23" s="29">
        <v>6157626</v>
      </c>
    </row>
    <row r="24" spans="1:6" x14ac:dyDescent="0.25">
      <c r="A24" s="11"/>
      <c r="D24" s="27" t="s">
        <v>18</v>
      </c>
      <c r="E24" s="24"/>
      <c r="F24" s="29">
        <v>2726794</v>
      </c>
    </row>
    <row r="25" spans="1:6" x14ac:dyDescent="0.25">
      <c r="A25" s="11"/>
      <c r="D25" s="27" t="s">
        <v>19</v>
      </c>
      <c r="E25" s="24"/>
      <c r="F25" s="29">
        <v>24500570</v>
      </c>
    </row>
    <row r="26" spans="1:6" ht="15.75" thickBot="1" x14ac:dyDescent="0.3">
      <c r="A26" s="11"/>
      <c r="D26" s="30" t="s">
        <v>8</v>
      </c>
      <c r="E26" s="25"/>
      <c r="F26" s="7">
        <f>SUM(F15:F25)</f>
        <v>39869077.82</v>
      </c>
    </row>
    <row r="28" spans="1:6" ht="15.75" thickBot="1" x14ac:dyDescent="0.3">
      <c r="D28" s="1" t="s">
        <v>20</v>
      </c>
      <c r="E28" s="1"/>
      <c r="F28" s="2"/>
    </row>
    <row r="29" spans="1:6" x14ac:dyDescent="0.25">
      <c r="A29" s="4" t="s">
        <v>156</v>
      </c>
      <c r="D29" s="22" t="s">
        <v>1</v>
      </c>
      <c r="E29" s="23"/>
      <c r="F29" s="26" t="s">
        <v>2</v>
      </c>
    </row>
    <row r="30" spans="1:6" x14ac:dyDescent="0.25">
      <c r="A30" s="11"/>
      <c r="D30" s="27" t="s">
        <v>21</v>
      </c>
      <c r="E30" s="24"/>
      <c r="F30" s="28">
        <v>4719.6000000000004</v>
      </c>
    </row>
    <row r="31" spans="1:6" x14ac:dyDescent="0.25">
      <c r="A31" s="11"/>
      <c r="D31" s="27" t="s">
        <v>22</v>
      </c>
      <c r="E31" s="24"/>
      <c r="F31" s="29">
        <v>279.95</v>
      </c>
    </row>
    <row r="32" spans="1:6" x14ac:dyDescent="0.25">
      <c r="A32" s="11"/>
      <c r="D32" s="27" t="s">
        <v>22</v>
      </c>
      <c r="E32" s="24"/>
      <c r="F32" s="29">
        <v>279.95</v>
      </c>
    </row>
    <row r="33" spans="1:6" x14ac:dyDescent="0.25">
      <c r="A33" s="11"/>
      <c r="D33" s="27" t="s">
        <v>22</v>
      </c>
      <c r="E33" s="24"/>
      <c r="F33" s="29">
        <v>279.95</v>
      </c>
    </row>
    <row r="34" spans="1:6" x14ac:dyDescent="0.25">
      <c r="A34" s="11"/>
      <c r="D34" s="27" t="s">
        <v>22</v>
      </c>
      <c r="E34" s="24"/>
      <c r="F34" s="29">
        <v>279.95</v>
      </c>
    </row>
    <row r="35" spans="1:6" x14ac:dyDescent="0.25">
      <c r="A35" s="11"/>
      <c r="B35" s="19"/>
      <c r="C35" s="19"/>
      <c r="D35" s="27" t="s">
        <v>22</v>
      </c>
      <c r="E35" s="24"/>
      <c r="F35" s="29">
        <v>279.95</v>
      </c>
    </row>
    <row r="36" spans="1:6" x14ac:dyDescent="0.25">
      <c r="A36" s="11"/>
      <c r="B36" s="19"/>
      <c r="C36" s="19"/>
      <c r="D36" s="27" t="s">
        <v>22</v>
      </c>
      <c r="E36" s="24"/>
      <c r="F36" s="29">
        <v>279.95</v>
      </c>
    </row>
    <row r="37" spans="1:6" x14ac:dyDescent="0.25">
      <c r="A37" s="11"/>
      <c r="B37" s="19"/>
      <c r="C37" s="19"/>
      <c r="D37" s="27" t="s">
        <v>22</v>
      </c>
      <c r="E37" s="24"/>
      <c r="F37" s="29">
        <v>279.95</v>
      </c>
    </row>
    <row r="38" spans="1:6" x14ac:dyDescent="0.25">
      <c r="A38" s="11"/>
      <c r="B38" s="19"/>
      <c r="C38" s="19"/>
      <c r="D38" s="27" t="s">
        <v>22</v>
      </c>
      <c r="E38" s="24"/>
      <c r="F38" s="29">
        <v>279.95</v>
      </c>
    </row>
    <row r="39" spans="1:6" x14ac:dyDescent="0.25">
      <c r="A39" s="11"/>
      <c r="B39" s="19"/>
      <c r="C39" s="19"/>
      <c r="D39" s="27" t="s">
        <v>23</v>
      </c>
      <c r="E39" s="24"/>
      <c r="F39" s="29">
        <v>4309.4799999999996</v>
      </c>
    </row>
    <row r="40" spans="1:6" x14ac:dyDescent="0.25">
      <c r="A40" s="11"/>
      <c r="B40" s="19"/>
      <c r="C40" s="19"/>
      <c r="D40" s="27" t="s">
        <v>24</v>
      </c>
      <c r="E40" s="24"/>
      <c r="F40" s="29">
        <v>11742.57</v>
      </c>
    </row>
    <row r="41" spans="1:6" x14ac:dyDescent="0.25">
      <c r="A41" s="11"/>
      <c r="B41" s="19"/>
      <c r="C41" s="19"/>
      <c r="D41" s="27" t="s">
        <v>25</v>
      </c>
      <c r="E41" s="24"/>
      <c r="F41" s="29">
        <v>7025</v>
      </c>
    </row>
    <row r="42" spans="1:6" x14ac:dyDescent="0.25">
      <c r="A42" s="11"/>
      <c r="B42" s="19"/>
      <c r="C42" s="19"/>
      <c r="D42" s="27" t="s">
        <v>26</v>
      </c>
      <c r="E42" s="24"/>
      <c r="F42" s="29">
        <v>2278.9</v>
      </c>
    </row>
    <row r="43" spans="1:6" x14ac:dyDescent="0.25">
      <c r="A43" s="11"/>
      <c r="B43" s="19"/>
      <c r="C43" s="19"/>
      <c r="D43" s="27" t="s">
        <v>26</v>
      </c>
      <c r="E43" s="24"/>
      <c r="F43" s="29">
        <v>2278.9</v>
      </c>
    </row>
    <row r="44" spans="1:6" x14ac:dyDescent="0.25">
      <c r="A44" s="11"/>
      <c r="B44" s="19"/>
      <c r="C44" s="19"/>
      <c r="D44" s="27" t="s">
        <v>26</v>
      </c>
      <c r="E44" s="24"/>
      <c r="F44" s="29">
        <v>2278.9</v>
      </c>
    </row>
    <row r="45" spans="1:6" x14ac:dyDescent="0.25">
      <c r="A45" s="11"/>
      <c r="B45" s="19"/>
      <c r="C45" s="19"/>
      <c r="D45" s="27" t="s">
        <v>26</v>
      </c>
      <c r="E45" s="24"/>
      <c r="F45" s="29">
        <v>2278.9</v>
      </c>
    </row>
    <row r="46" spans="1:6" x14ac:dyDescent="0.25">
      <c r="A46" s="11"/>
      <c r="B46" s="19"/>
      <c r="C46" s="19"/>
      <c r="D46" s="27" t="s">
        <v>27</v>
      </c>
      <c r="E46" s="24"/>
      <c r="F46" s="29">
        <v>2665</v>
      </c>
    </row>
    <row r="47" spans="1:6" x14ac:dyDescent="0.25">
      <c r="A47" s="11"/>
      <c r="B47" s="19"/>
      <c r="C47" s="19"/>
      <c r="D47" s="27" t="s">
        <v>26</v>
      </c>
      <c r="E47" s="24"/>
      <c r="F47" s="29">
        <v>2278.9</v>
      </c>
    </row>
    <row r="48" spans="1:6" x14ac:dyDescent="0.25">
      <c r="A48" s="11"/>
      <c r="B48" s="19"/>
      <c r="C48" s="19"/>
      <c r="D48" s="27" t="s">
        <v>28</v>
      </c>
      <c r="E48" s="24"/>
      <c r="F48" s="29">
        <v>6621</v>
      </c>
    </row>
    <row r="49" spans="1:6" x14ac:dyDescent="0.25">
      <c r="A49" s="11"/>
      <c r="B49" s="19"/>
      <c r="C49" s="19"/>
      <c r="D49" s="27" t="s">
        <v>29</v>
      </c>
      <c r="E49" s="24"/>
      <c r="F49" s="29">
        <v>1430</v>
      </c>
    </row>
    <row r="50" spans="1:6" x14ac:dyDescent="0.25">
      <c r="A50" s="11"/>
      <c r="B50" s="19"/>
      <c r="C50" s="19"/>
      <c r="D50" s="27" t="s">
        <v>29</v>
      </c>
      <c r="E50" s="24"/>
      <c r="F50" s="29">
        <v>1430</v>
      </c>
    </row>
    <row r="51" spans="1:6" x14ac:dyDescent="0.25">
      <c r="A51" s="11"/>
      <c r="B51" s="19"/>
      <c r="C51" s="19"/>
      <c r="D51" s="27" t="s">
        <v>30</v>
      </c>
      <c r="E51" s="24"/>
      <c r="F51" s="29">
        <v>862.07</v>
      </c>
    </row>
    <row r="52" spans="1:6" x14ac:dyDescent="0.25">
      <c r="A52" s="11"/>
      <c r="B52" s="19"/>
      <c r="C52" s="19"/>
      <c r="D52" s="27" t="s">
        <v>31</v>
      </c>
      <c r="E52" s="24"/>
      <c r="F52" s="29">
        <v>1425.64</v>
      </c>
    </row>
    <row r="53" spans="1:6" x14ac:dyDescent="0.25">
      <c r="A53" s="11"/>
      <c r="B53" s="19"/>
      <c r="C53" s="19"/>
      <c r="D53" s="27" t="s">
        <v>31</v>
      </c>
      <c r="E53" s="24"/>
      <c r="F53" s="29">
        <v>1425.65</v>
      </c>
    </row>
    <row r="54" spans="1:6" x14ac:dyDescent="0.25">
      <c r="A54" s="11"/>
      <c r="B54" s="19"/>
      <c r="C54" s="19"/>
      <c r="D54" s="27" t="s">
        <v>32</v>
      </c>
      <c r="E54" s="24"/>
      <c r="F54" s="29">
        <v>3688.57</v>
      </c>
    </row>
    <row r="55" spans="1:6" x14ac:dyDescent="0.25">
      <c r="A55" s="11"/>
      <c r="B55" s="19"/>
      <c r="C55" s="19"/>
      <c r="D55" s="27" t="s">
        <v>33</v>
      </c>
      <c r="E55" s="24"/>
      <c r="F55" s="29">
        <v>1131.47</v>
      </c>
    </row>
    <row r="56" spans="1:6" x14ac:dyDescent="0.25">
      <c r="A56" s="11"/>
      <c r="B56" s="19"/>
      <c r="C56" s="19"/>
      <c r="D56" s="27" t="s">
        <v>34</v>
      </c>
      <c r="E56" s="24"/>
      <c r="F56" s="29">
        <v>445.91</v>
      </c>
    </row>
    <row r="57" spans="1:6" x14ac:dyDescent="0.25">
      <c r="A57" s="11"/>
      <c r="B57" s="19"/>
      <c r="C57" s="19"/>
      <c r="D57" s="27" t="s">
        <v>35</v>
      </c>
      <c r="E57" s="24"/>
      <c r="F57" s="29">
        <v>860.34</v>
      </c>
    </row>
    <row r="58" spans="1:6" x14ac:dyDescent="0.25">
      <c r="A58" s="11"/>
      <c r="B58" s="19"/>
      <c r="C58" s="19"/>
      <c r="D58" s="27" t="s">
        <v>36</v>
      </c>
      <c r="E58" s="24"/>
      <c r="F58" s="29">
        <v>1508.02</v>
      </c>
    </row>
    <row r="59" spans="1:6" x14ac:dyDescent="0.25">
      <c r="A59" s="11"/>
      <c r="B59" s="19"/>
      <c r="C59" s="19"/>
      <c r="D59" s="27" t="s">
        <v>27</v>
      </c>
      <c r="E59" s="24"/>
      <c r="F59" s="29">
        <v>5099</v>
      </c>
    </row>
    <row r="60" spans="1:6" x14ac:dyDescent="0.25">
      <c r="A60" s="11"/>
      <c r="B60" s="19"/>
      <c r="C60" s="19"/>
      <c r="D60" s="27" t="s">
        <v>37</v>
      </c>
      <c r="E60" s="24"/>
      <c r="F60" s="29">
        <v>2458</v>
      </c>
    </row>
    <row r="61" spans="1:6" x14ac:dyDescent="0.25">
      <c r="A61" s="11"/>
      <c r="B61" s="19"/>
      <c r="C61" s="19"/>
      <c r="D61" s="27" t="s">
        <v>38</v>
      </c>
      <c r="E61" s="24"/>
      <c r="F61" s="29">
        <v>12570.47</v>
      </c>
    </row>
    <row r="62" spans="1:6" x14ac:dyDescent="0.25">
      <c r="A62" s="11"/>
      <c r="B62" s="19"/>
      <c r="C62" s="19"/>
      <c r="D62" s="27" t="s">
        <v>39</v>
      </c>
      <c r="E62" s="24"/>
      <c r="F62" s="29">
        <v>9306.0400000000009</v>
      </c>
    </row>
    <row r="63" spans="1:6" x14ac:dyDescent="0.25">
      <c r="A63" s="11"/>
      <c r="B63" s="19"/>
      <c r="C63" s="19"/>
      <c r="D63" s="27" t="s">
        <v>40</v>
      </c>
      <c r="E63" s="24"/>
      <c r="F63" s="29">
        <v>1974.14</v>
      </c>
    </row>
    <row r="64" spans="1:6" x14ac:dyDescent="0.25">
      <c r="A64" s="11"/>
      <c r="B64" s="19"/>
      <c r="C64" s="19"/>
      <c r="D64" s="27" t="s">
        <v>41</v>
      </c>
      <c r="E64" s="24"/>
      <c r="F64" s="29">
        <v>5171.55</v>
      </c>
    </row>
    <row r="65" spans="1:6" x14ac:dyDescent="0.25">
      <c r="A65" s="11"/>
      <c r="B65" s="19"/>
      <c r="C65" s="19"/>
      <c r="D65" s="27" t="s">
        <v>42</v>
      </c>
      <c r="E65" s="24"/>
      <c r="F65" s="29">
        <v>2650.86</v>
      </c>
    </row>
    <row r="66" spans="1:6" x14ac:dyDescent="0.25">
      <c r="A66" s="11"/>
      <c r="B66" s="19"/>
      <c r="C66" s="19"/>
      <c r="D66" s="27" t="s">
        <v>43</v>
      </c>
      <c r="E66" s="24"/>
      <c r="F66" s="29">
        <v>5994</v>
      </c>
    </row>
    <row r="67" spans="1:6" x14ac:dyDescent="0.25">
      <c r="A67" s="11"/>
      <c r="B67" s="19"/>
      <c r="C67" s="19"/>
      <c r="D67" s="27" t="s">
        <v>44</v>
      </c>
      <c r="E67" s="24"/>
      <c r="F67" s="29">
        <f>1512*1.16</f>
        <v>1753.9199999999998</v>
      </c>
    </row>
    <row r="68" spans="1:6" x14ac:dyDescent="0.25">
      <c r="A68" s="11"/>
      <c r="B68" s="19"/>
      <c r="C68" s="19"/>
      <c r="D68" s="27" t="s">
        <v>45</v>
      </c>
      <c r="E68" s="24"/>
      <c r="F68" s="29">
        <f>2030*1.16</f>
        <v>2354.7999999999997</v>
      </c>
    </row>
    <row r="69" spans="1:6" x14ac:dyDescent="0.25">
      <c r="A69" s="11"/>
      <c r="B69" s="19"/>
      <c r="C69" s="19"/>
      <c r="D69" s="27" t="s">
        <v>45</v>
      </c>
      <c r="E69" s="24"/>
      <c r="F69" s="29">
        <f>2030*1.16</f>
        <v>2354.7999999999997</v>
      </c>
    </row>
    <row r="70" spans="1:6" x14ac:dyDescent="0.25">
      <c r="A70" s="11"/>
      <c r="B70" s="19"/>
      <c r="C70" s="19"/>
      <c r="D70" s="27" t="s">
        <v>46</v>
      </c>
      <c r="E70" s="24"/>
      <c r="F70" s="29">
        <f>2030*1.16</f>
        <v>2354.7999999999997</v>
      </c>
    </row>
    <row r="71" spans="1:6" x14ac:dyDescent="0.25">
      <c r="A71" s="11"/>
      <c r="B71" s="19"/>
      <c r="C71" s="19"/>
      <c r="D71" s="27" t="s">
        <v>47</v>
      </c>
      <c r="E71" s="24"/>
      <c r="F71" s="29">
        <f>1257.76*1.16</f>
        <v>1459.0015999999998</v>
      </c>
    </row>
    <row r="72" spans="1:6" x14ac:dyDescent="0.25">
      <c r="A72" s="11"/>
      <c r="B72" s="19"/>
      <c r="C72" s="19"/>
      <c r="D72" s="27" t="s">
        <v>47</v>
      </c>
      <c r="E72" s="24"/>
      <c r="F72" s="29">
        <f>1257.76*1.16</f>
        <v>1459.0015999999998</v>
      </c>
    </row>
    <row r="73" spans="1:6" x14ac:dyDescent="0.25">
      <c r="A73" s="11"/>
      <c r="B73" s="19"/>
      <c r="C73" s="19"/>
      <c r="D73" s="27" t="s">
        <v>48</v>
      </c>
      <c r="E73" s="24"/>
      <c r="F73" s="29">
        <f>2030*1.16</f>
        <v>2354.7999999999997</v>
      </c>
    </row>
    <row r="74" spans="1:6" x14ac:dyDescent="0.25">
      <c r="A74" s="11"/>
      <c r="B74" s="19"/>
      <c r="C74" s="19"/>
      <c r="D74" s="27" t="s">
        <v>48</v>
      </c>
      <c r="E74" s="24"/>
      <c r="F74" s="29">
        <f>2030*1.16</f>
        <v>2354.7999999999997</v>
      </c>
    </row>
    <row r="75" spans="1:6" x14ac:dyDescent="0.25">
      <c r="A75" s="11"/>
      <c r="B75" s="19"/>
      <c r="C75" s="19"/>
      <c r="D75" s="27" t="s">
        <v>49</v>
      </c>
      <c r="E75" s="24"/>
      <c r="F75" s="29">
        <f>4580*1.16</f>
        <v>5312.7999999999993</v>
      </c>
    </row>
    <row r="76" spans="1:6" x14ac:dyDescent="0.25">
      <c r="A76" s="11"/>
      <c r="B76" s="19"/>
      <c r="C76" s="19"/>
      <c r="D76" s="27" t="s">
        <v>212</v>
      </c>
      <c r="E76" s="24"/>
      <c r="F76" s="29">
        <v>12731.05</v>
      </c>
    </row>
    <row r="77" spans="1:6" ht="15.75" thickBot="1" x14ac:dyDescent="0.3">
      <c r="A77" s="11"/>
      <c r="B77" s="19"/>
      <c r="C77" s="19"/>
      <c r="D77" s="30" t="s">
        <v>8</v>
      </c>
      <c r="E77" s="25"/>
      <c r="F77" s="7">
        <f>SUM(F30:F76)</f>
        <v>144638.25320000004</v>
      </c>
    </row>
    <row r="79" spans="1:6" ht="15.75" thickBot="1" x14ac:dyDescent="0.3">
      <c r="D79" s="1" t="s">
        <v>50</v>
      </c>
      <c r="E79" s="1"/>
      <c r="F79" s="2"/>
    </row>
    <row r="80" spans="1:6" x14ac:dyDescent="0.25">
      <c r="A80" s="4" t="s">
        <v>156</v>
      </c>
      <c r="B80" s="19"/>
      <c r="C80" s="19"/>
      <c r="D80" s="22" t="s">
        <v>1</v>
      </c>
      <c r="E80" s="23"/>
      <c r="F80" s="26" t="s">
        <v>2</v>
      </c>
    </row>
    <row r="81" spans="1:6" x14ac:dyDescent="0.25">
      <c r="A81" s="11"/>
      <c r="B81" s="19"/>
      <c r="C81" s="19"/>
      <c r="D81" s="27" t="s">
        <v>51</v>
      </c>
      <c r="E81" s="24"/>
      <c r="F81" s="29">
        <f>8795/1.16</f>
        <v>7581.8965517241386</v>
      </c>
    </row>
    <row r="82" spans="1:6" x14ac:dyDescent="0.25">
      <c r="A82" s="11"/>
      <c r="B82" s="19"/>
      <c r="C82" s="19"/>
      <c r="D82" s="27" t="s">
        <v>51</v>
      </c>
      <c r="E82" s="24"/>
      <c r="F82" s="29">
        <f>8795/1.16</f>
        <v>7581.8965517241386</v>
      </c>
    </row>
    <row r="83" spans="1:6" x14ac:dyDescent="0.25">
      <c r="A83" s="11"/>
      <c r="B83" s="19"/>
      <c r="C83" s="19"/>
      <c r="D83" s="27" t="s">
        <v>51</v>
      </c>
      <c r="E83" s="24"/>
      <c r="F83" s="29">
        <f>8795/1.16</f>
        <v>7581.8965517241386</v>
      </c>
    </row>
    <row r="84" spans="1:6" x14ac:dyDescent="0.25">
      <c r="A84" s="11"/>
      <c r="B84" s="19"/>
      <c r="C84" s="19"/>
      <c r="D84" s="27" t="s">
        <v>52</v>
      </c>
      <c r="E84" s="24"/>
      <c r="F84" s="29">
        <f>3995/1.16</f>
        <v>3443.9655172413795</v>
      </c>
    </row>
    <row r="85" spans="1:6" x14ac:dyDescent="0.25">
      <c r="A85" s="11"/>
      <c r="B85" s="19"/>
      <c r="C85" s="19"/>
      <c r="D85" s="27" t="s">
        <v>53</v>
      </c>
      <c r="E85" s="24"/>
      <c r="F85" s="29">
        <v>8223.2800000000007</v>
      </c>
    </row>
    <row r="86" spans="1:6" x14ac:dyDescent="0.25">
      <c r="A86" s="11"/>
      <c r="B86" s="19"/>
      <c r="C86" s="19"/>
      <c r="D86" s="27" t="s">
        <v>54</v>
      </c>
      <c r="E86" s="24"/>
      <c r="F86" s="29">
        <v>1818.13</v>
      </c>
    </row>
    <row r="87" spans="1:6" x14ac:dyDescent="0.25">
      <c r="A87" s="11"/>
      <c r="B87" s="19"/>
      <c r="C87" s="19"/>
      <c r="D87" s="27" t="s">
        <v>53</v>
      </c>
      <c r="E87" s="24"/>
      <c r="F87" s="29">
        <v>8223.2800000000007</v>
      </c>
    </row>
    <row r="88" spans="1:6" x14ac:dyDescent="0.25">
      <c r="A88" s="11"/>
      <c r="B88" s="19"/>
      <c r="C88" s="19"/>
      <c r="D88" s="27" t="s">
        <v>54</v>
      </c>
      <c r="E88" s="24"/>
      <c r="F88" s="29">
        <v>1818.13</v>
      </c>
    </row>
    <row r="89" spans="1:6" x14ac:dyDescent="0.25">
      <c r="A89" s="11"/>
      <c r="B89" s="19"/>
      <c r="C89" s="19"/>
      <c r="D89" s="27" t="s">
        <v>55</v>
      </c>
      <c r="E89" s="24"/>
      <c r="F89" s="29">
        <v>1254.32</v>
      </c>
    </row>
    <row r="90" spans="1:6" x14ac:dyDescent="0.25">
      <c r="A90" s="11"/>
      <c r="B90" s="19"/>
      <c r="C90" s="19"/>
      <c r="D90" s="27" t="s">
        <v>55</v>
      </c>
      <c r="E90" s="24"/>
      <c r="F90" s="29">
        <v>1254.32</v>
      </c>
    </row>
    <row r="91" spans="1:6" x14ac:dyDescent="0.25">
      <c r="A91" s="11"/>
      <c r="B91" s="19"/>
      <c r="C91" s="19"/>
      <c r="D91" s="27" t="s">
        <v>56</v>
      </c>
      <c r="E91" s="24"/>
      <c r="F91" s="29">
        <v>1500</v>
      </c>
    </row>
    <row r="92" spans="1:6" x14ac:dyDescent="0.25">
      <c r="A92" s="11"/>
      <c r="B92" s="19"/>
      <c r="C92" s="19"/>
      <c r="D92" s="27" t="s">
        <v>56</v>
      </c>
      <c r="E92" s="24"/>
      <c r="F92" s="29">
        <v>1500</v>
      </c>
    </row>
    <row r="93" spans="1:6" x14ac:dyDescent="0.25">
      <c r="A93" s="11"/>
      <c r="B93" s="19"/>
      <c r="C93" s="19"/>
      <c r="D93" s="27" t="s">
        <v>57</v>
      </c>
      <c r="E93" s="24"/>
      <c r="F93" s="29">
        <v>10831.03</v>
      </c>
    </row>
    <row r="94" spans="1:6" x14ac:dyDescent="0.25">
      <c r="A94" s="11"/>
      <c r="B94" s="19"/>
      <c r="C94" s="19"/>
      <c r="D94" s="27" t="s">
        <v>53</v>
      </c>
      <c r="E94" s="24"/>
      <c r="F94" s="29">
        <v>7375</v>
      </c>
    </row>
    <row r="95" spans="1:6" x14ac:dyDescent="0.25">
      <c r="A95" s="11"/>
      <c r="B95" s="19"/>
      <c r="C95" s="19"/>
      <c r="D95" s="27" t="s">
        <v>53</v>
      </c>
      <c r="E95" s="24"/>
      <c r="F95" s="29">
        <v>7375</v>
      </c>
    </row>
    <row r="96" spans="1:6" x14ac:dyDescent="0.25">
      <c r="A96" s="11"/>
      <c r="B96" s="19"/>
      <c r="C96" s="19"/>
      <c r="D96" s="27" t="s">
        <v>54</v>
      </c>
      <c r="E96" s="24"/>
      <c r="F96" s="29">
        <v>1818.13</v>
      </c>
    </row>
    <row r="97" spans="1:6" x14ac:dyDescent="0.25">
      <c r="A97" s="11"/>
      <c r="B97" s="19"/>
      <c r="C97" s="19"/>
      <c r="D97" s="27" t="s">
        <v>54</v>
      </c>
      <c r="E97" s="24"/>
      <c r="F97" s="29">
        <v>1818.13</v>
      </c>
    </row>
    <row r="98" spans="1:6" x14ac:dyDescent="0.25">
      <c r="A98" s="11"/>
      <c r="B98" s="19"/>
      <c r="C98" s="19"/>
      <c r="D98" s="27" t="s">
        <v>55</v>
      </c>
      <c r="E98" s="24"/>
      <c r="F98" s="29">
        <v>1254.32</v>
      </c>
    </row>
    <row r="99" spans="1:6" x14ac:dyDescent="0.25">
      <c r="A99" s="11"/>
      <c r="B99" s="19"/>
      <c r="C99" s="19"/>
      <c r="D99" s="27" t="s">
        <v>58</v>
      </c>
      <c r="E99" s="24"/>
      <c r="F99" s="29">
        <v>2129.79</v>
      </c>
    </row>
    <row r="100" spans="1:6" x14ac:dyDescent="0.25">
      <c r="A100" s="11"/>
      <c r="B100" s="19"/>
      <c r="C100" s="19"/>
      <c r="D100" s="27" t="s">
        <v>58</v>
      </c>
      <c r="E100" s="24"/>
      <c r="F100" s="29">
        <v>2129.79</v>
      </c>
    </row>
    <row r="101" spans="1:6" x14ac:dyDescent="0.25">
      <c r="A101" s="11"/>
      <c r="B101" s="19"/>
      <c r="C101" s="19"/>
      <c r="D101" s="27" t="s">
        <v>58</v>
      </c>
      <c r="E101" s="24"/>
      <c r="F101" s="29">
        <v>2129.79</v>
      </c>
    </row>
    <row r="102" spans="1:6" x14ac:dyDescent="0.25">
      <c r="A102" s="11"/>
      <c r="B102" s="19"/>
      <c r="C102" s="19"/>
      <c r="D102" s="27" t="s">
        <v>58</v>
      </c>
      <c r="E102" s="24"/>
      <c r="F102" s="29">
        <v>2129.79</v>
      </c>
    </row>
    <row r="103" spans="1:6" x14ac:dyDescent="0.25">
      <c r="A103" s="11"/>
      <c r="B103" s="19"/>
      <c r="C103" s="19"/>
      <c r="D103" s="27" t="s">
        <v>59</v>
      </c>
      <c r="E103" s="24"/>
      <c r="F103" s="29">
        <v>17711.21</v>
      </c>
    </row>
    <row r="104" spans="1:6" x14ac:dyDescent="0.25">
      <c r="A104" s="11"/>
      <c r="B104" s="19"/>
      <c r="C104" s="19"/>
      <c r="D104" s="27" t="s">
        <v>60</v>
      </c>
      <c r="E104" s="24"/>
      <c r="F104" s="29">
        <v>2745.69</v>
      </c>
    </row>
    <row r="105" spans="1:6" x14ac:dyDescent="0.25">
      <c r="A105" s="11"/>
      <c r="B105" s="19"/>
      <c r="C105" s="19"/>
      <c r="D105" s="27" t="s">
        <v>61</v>
      </c>
      <c r="E105" s="24"/>
      <c r="F105" s="29">
        <v>10086.209999999999</v>
      </c>
    </row>
    <row r="106" spans="1:6" x14ac:dyDescent="0.25">
      <c r="A106" s="11"/>
      <c r="B106" s="19"/>
      <c r="C106" s="19"/>
      <c r="D106" s="27" t="s">
        <v>61</v>
      </c>
      <c r="E106" s="24"/>
      <c r="F106" s="29">
        <v>10086.209999999999</v>
      </c>
    </row>
    <row r="107" spans="1:6" x14ac:dyDescent="0.25">
      <c r="A107" s="11"/>
      <c r="B107" s="19"/>
      <c r="C107" s="19"/>
      <c r="D107" s="27" t="s">
        <v>62</v>
      </c>
      <c r="E107" s="24"/>
      <c r="F107" s="29">
        <v>8538.32</v>
      </c>
    </row>
    <row r="108" spans="1:6" x14ac:dyDescent="0.25">
      <c r="A108" s="11"/>
      <c r="B108" s="19"/>
      <c r="C108" s="19"/>
      <c r="D108" s="27" t="s">
        <v>62</v>
      </c>
      <c r="E108" s="24"/>
      <c r="F108" s="29">
        <v>8538.32</v>
      </c>
    </row>
    <row r="109" spans="1:6" x14ac:dyDescent="0.25">
      <c r="A109" s="11"/>
      <c r="B109" s="19"/>
      <c r="C109" s="19"/>
      <c r="D109" s="27" t="s">
        <v>62</v>
      </c>
      <c r="E109" s="24"/>
      <c r="F109" s="29">
        <v>8538.32</v>
      </c>
    </row>
    <row r="110" spans="1:6" x14ac:dyDescent="0.25">
      <c r="A110" s="11"/>
      <c r="B110" s="19"/>
      <c r="C110" s="19"/>
      <c r="D110" s="27" t="s">
        <v>62</v>
      </c>
      <c r="E110" s="24"/>
      <c r="F110" s="29">
        <v>8538.32</v>
      </c>
    </row>
    <row r="111" spans="1:6" x14ac:dyDescent="0.25">
      <c r="A111" s="11"/>
      <c r="B111" s="19"/>
      <c r="C111" s="19"/>
      <c r="D111" s="27" t="s">
        <v>63</v>
      </c>
      <c r="E111" s="24"/>
      <c r="F111" s="29">
        <v>8538.32</v>
      </c>
    </row>
    <row r="112" spans="1:6" x14ac:dyDescent="0.25">
      <c r="A112" s="11"/>
      <c r="B112" s="19"/>
      <c r="C112" s="19"/>
      <c r="D112" s="27" t="s">
        <v>64</v>
      </c>
      <c r="E112" s="24"/>
      <c r="F112" s="29">
        <v>2129.79</v>
      </c>
    </row>
    <row r="113" spans="1:6" x14ac:dyDescent="0.25">
      <c r="A113" s="11"/>
      <c r="B113" s="19"/>
      <c r="C113" s="19"/>
      <c r="D113" s="27" t="s">
        <v>65</v>
      </c>
      <c r="E113" s="24"/>
      <c r="F113" s="29">
        <v>357.76</v>
      </c>
    </row>
    <row r="114" spans="1:6" x14ac:dyDescent="0.25">
      <c r="A114" s="11"/>
      <c r="B114" s="19"/>
      <c r="C114" s="19"/>
      <c r="D114" s="27" t="s">
        <v>66</v>
      </c>
      <c r="E114" s="24"/>
      <c r="F114" s="29">
        <v>1038.8</v>
      </c>
    </row>
    <row r="115" spans="1:6" x14ac:dyDescent="0.25">
      <c r="A115" s="11"/>
      <c r="B115" s="19"/>
      <c r="C115" s="19"/>
      <c r="D115" s="27" t="s">
        <v>66</v>
      </c>
      <c r="E115" s="24"/>
      <c r="F115" s="29">
        <v>1038.8</v>
      </c>
    </row>
    <row r="116" spans="1:6" x14ac:dyDescent="0.25">
      <c r="A116" s="11"/>
      <c r="B116" s="19"/>
      <c r="C116" s="19"/>
      <c r="D116" s="27" t="s">
        <v>67</v>
      </c>
      <c r="E116" s="24"/>
      <c r="F116" s="29">
        <v>435.36</v>
      </c>
    </row>
    <row r="117" spans="1:6" x14ac:dyDescent="0.25">
      <c r="A117" s="11"/>
      <c r="B117" s="19"/>
      <c r="C117" s="19"/>
      <c r="D117" s="27" t="s">
        <v>68</v>
      </c>
      <c r="E117" s="24"/>
      <c r="F117" s="29">
        <v>1111.22</v>
      </c>
    </row>
    <row r="118" spans="1:6" x14ac:dyDescent="0.25">
      <c r="A118" s="11"/>
      <c r="B118" s="19"/>
      <c r="C118" s="19"/>
      <c r="D118" s="27" t="s">
        <v>68</v>
      </c>
      <c r="E118" s="24"/>
      <c r="F118" s="29">
        <v>1111.22</v>
      </c>
    </row>
    <row r="119" spans="1:6" x14ac:dyDescent="0.25">
      <c r="A119" s="11"/>
      <c r="B119" s="19"/>
      <c r="C119" s="19"/>
      <c r="D119" s="27" t="s">
        <v>68</v>
      </c>
      <c r="E119" s="24"/>
      <c r="F119" s="29">
        <v>1111.22</v>
      </c>
    </row>
    <row r="120" spans="1:6" x14ac:dyDescent="0.25">
      <c r="A120" s="11"/>
      <c r="B120" s="19"/>
      <c r="C120" s="19"/>
      <c r="D120" s="27" t="s">
        <v>69</v>
      </c>
      <c r="E120" s="24"/>
      <c r="F120" s="29">
        <v>335.56</v>
      </c>
    </row>
    <row r="121" spans="1:6" x14ac:dyDescent="0.25">
      <c r="A121" s="11"/>
      <c r="B121" s="19"/>
      <c r="C121" s="19"/>
      <c r="D121" s="27" t="s">
        <v>70</v>
      </c>
      <c r="E121" s="24"/>
      <c r="F121" s="29">
        <v>533.63</v>
      </c>
    </row>
    <row r="122" spans="1:6" x14ac:dyDescent="0.25">
      <c r="A122" s="11"/>
      <c r="B122" s="19"/>
      <c r="C122" s="19"/>
      <c r="D122" s="27" t="s">
        <v>71</v>
      </c>
      <c r="E122" s="24"/>
      <c r="F122" s="29">
        <v>8739.7000000000007</v>
      </c>
    </row>
    <row r="123" spans="1:6" x14ac:dyDescent="0.25">
      <c r="A123" s="11"/>
      <c r="B123" s="19"/>
      <c r="C123" s="19"/>
      <c r="D123" s="27" t="s">
        <v>72</v>
      </c>
      <c r="E123" s="24"/>
      <c r="F123" s="29">
        <v>1959.9</v>
      </c>
    </row>
    <row r="124" spans="1:6" x14ac:dyDescent="0.25">
      <c r="A124" s="11"/>
      <c r="B124" s="19"/>
      <c r="C124" s="19"/>
      <c r="D124" s="27" t="s">
        <v>71</v>
      </c>
      <c r="E124" s="24"/>
      <c r="F124" s="29">
        <v>8739.7000000000007</v>
      </c>
    </row>
    <row r="125" spans="1:6" x14ac:dyDescent="0.25">
      <c r="A125" s="11"/>
      <c r="B125" s="19"/>
      <c r="C125" s="19"/>
      <c r="D125" s="27" t="s">
        <v>72</v>
      </c>
      <c r="E125" s="24"/>
      <c r="F125" s="29">
        <v>1959.9</v>
      </c>
    </row>
    <row r="126" spans="1:6" x14ac:dyDescent="0.25">
      <c r="A126" s="11"/>
      <c r="B126" s="19"/>
      <c r="C126" s="19"/>
      <c r="D126" s="27" t="s">
        <v>73</v>
      </c>
      <c r="E126" s="24"/>
      <c r="F126" s="29">
        <v>1172</v>
      </c>
    </row>
    <row r="127" spans="1:6" x14ac:dyDescent="0.25">
      <c r="A127" s="11"/>
      <c r="B127" s="19"/>
      <c r="C127" s="19"/>
      <c r="D127" s="27" t="s">
        <v>74</v>
      </c>
      <c r="E127" s="24"/>
      <c r="F127" s="29">
        <v>45200</v>
      </c>
    </row>
    <row r="128" spans="1:6" x14ac:dyDescent="0.25">
      <c r="A128" s="11"/>
      <c r="B128" s="19"/>
      <c r="C128" s="19"/>
      <c r="D128" s="27" t="s">
        <v>75</v>
      </c>
      <c r="E128" s="24"/>
      <c r="F128" s="29">
        <v>10967</v>
      </c>
    </row>
    <row r="129" spans="1:6" x14ac:dyDescent="0.25">
      <c r="A129" s="11"/>
      <c r="B129" s="19"/>
      <c r="C129" s="19"/>
      <c r="D129" s="27" t="s">
        <v>76</v>
      </c>
      <c r="E129" s="24"/>
      <c r="F129" s="29">
        <v>1162.94</v>
      </c>
    </row>
    <row r="130" spans="1:6" x14ac:dyDescent="0.25">
      <c r="A130" s="11"/>
      <c r="B130" s="19"/>
      <c r="C130" s="19"/>
      <c r="D130" s="27" t="s">
        <v>77</v>
      </c>
      <c r="E130" s="24"/>
      <c r="F130" s="29">
        <v>3459</v>
      </c>
    </row>
    <row r="131" spans="1:6" x14ac:dyDescent="0.25">
      <c r="A131" s="11"/>
      <c r="B131" s="19"/>
      <c r="C131" s="19"/>
      <c r="D131" s="27" t="s">
        <v>78</v>
      </c>
      <c r="E131" s="24"/>
      <c r="F131" s="29">
        <v>11490.52</v>
      </c>
    </row>
    <row r="132" spans="1:6" x14ac:dyDescent="0.25">
      <c r="A132" s="11"/>
      <c r="B132" s="19"/>
      <c r="C132" s="19"/>
      <c r="D132" s="27" t="s">
        <v>79</v>
      </c>
      <c r="E132" s="24"/>
      <c r="F132" s="29">
        <v>2645.69</v>
      </c>
    </row>
    <row r="133" spans="1:6" x14ac:dyDescent="0.25">
      <c r="A133" s="11"/>
      <c r="B133" s="19"/>
      <c r="C133" s="19"/>
      <c r="D133" s="27" t="s">
        <v>80</v>
      </c>
      <c r="E133" s="24"/>
      <c r="F133" s="29">
        <v>14690</v>
      </c>
    </row>
    <row r="134" spans="1:6" x14ac:dyDescent="0.25">
      <c r="A134" s="11"/>
      <c r="B134" s="19"/>
      <c r="C134" s="19"/>
      <c r="D134" s="27" t="s">
        <v>80</v>
      </c>
      <c r="E134" s="24"/>
      <c r="F134" s="29">
        <v>14690</v>
      </c>
    </row>
    <row r="135" spans="1:6" x14ac:dyDescent="0.25">
      <c r="A135" s="11"/>
      <c r="B135" s="19"/>
      <c r="C135" s="19"/>
      <c r="D135" s="27" t="s">
        <v>80</v>
      </c>
      <c r="E135" s="24"/>
      <c r="F135" s="29">
        <v>14690</v>
      </c>
    </row>
    <row r="136" spans="1:6" x14ac:dyDescent="0.25">
      <c r="A136" s="11"/>
      <c r="B136" s="19"/>
      <c r="C136" s="19"/>
      <c r="D136" s="27" t="s">
        <v>81</v>
      </c>
      <c r="E136" s="24"/>
      <c r="F136" s="29">
        <v>9882.76</v>
      </c>
    </row>
    <row r="137" spans="1:6" x14ac:dyDescent="0.25">
      <c r="A137" s="11"/>
      <c r="B137" s="19"/>
      <c r="C137" s="19"/>
      <c r="D137" s="27" t="s">
        <v>81</v>
      </c>
      <c r="E137" s="24"/>
      <c r="F137" s="29">
        <v>9882.76</v>
      </c>
    </row>
    <row r="138" spans="1:6" x14ac:dyDescent="0.25">
      <c r="A138" s="11"/>
      <c r="B138" s="19"/>
      <c r="C138" s="19"/>
      <c r="D138" s="27" t="s">
        <v>81</v>
      </c>
      <c r="E138" s="24"/>
      <c r="F138" s="29">
        <v>9882.76</v>
      </c>
    </row>
    <row r="139" spans="1:6" x14ac:dyDescent="0.25">
      <c r="A139" s="11"/>
      <c r="B139" s="19"/>
      <c r="C139" s="19"/>
      <c r="D139" s="27" t="s">
        <v>82</v>
      </c>
      <c r="E139" s="24"/>
      <c r="F139" s="29">
        <v>2081.0300000000002</v>
      </c>
    </row>
    <row r="140" spans="1:6" x14ac:dyDescent="0.25">
      <c r="A140" s="11"/>
      <c r="B140" s="19"/>
      <c r="C140" s="19"/>
      <c r="D140" s="27" t="s">
        <v>82</v>
      </c>
      <c r="E140" s="24"/>
      <c r="F140" s="29">
        <v>2081.0300000000002</v>
      </c>
    </row>
    <row r="141" spans="1:6" x14ac:dyDescent="0.25">
      <c r="A141" s="11"/>
      <c r="B141" s="19"/>
      <c r="C141" s="19"/>
      <c r="D141" s="27" t="s">
        <v>82</v>
      </c>
      <c r="E141" s="24"/>
      <c r="F141" s="29">
        <v>2081.0300000000002</v>
      </c>
    </row>
    <row r="142" spans="1:6" x14ac:dyDescent="0.25">
      <c r="A142" s="11"/>
      <c r="B142" s="19"/>
      <c r="C142" s="19"/>
      <c r="D142" s="27" t="s">
        <v>83</v>
      </c>
      <c r="E142" s="24"/>
      <c r="F142" s="29">
        <v>11589.66</v>
      </c>
    </row>
    <row r="143" spans="1:6" x14ac:dyDescent="0.25">
      <c r="A143" s="11"/>
      <c r="B143" s="19"/>
      <c r="C143" s="19"/>
      <c r="D143" s="27" t="s">
        <v>84</v>
      </c>
      <c r="E143" s="24"/>
      <c r="F143" s="29">
        <v>1469.83</v>
      </c>
    </row>
    <row r="144" spans="1:6" x14ac:dyDescent="0.25">
      <c r="A144" s="11"/>
      <c r="B144" s="19"/>
      <c r="C144" s="19"/>
      <c r="D144" s="27" t="s">
        <v>85</v>
      </c>
      <c r="E144" s="24"/>
      <c r="F144" s="29">
        <v>12790</v>
      </c>
    </row>
    <row r="145" spans="1:6" x14ac:dyDescent="0.25">
      <c r="A145" s="11"/>
      <c r="B145" s="19"/>
      <c r="C145" s="19"/>
      <c r="D145" s="27" t="s">
        <v>86</v>
      </c>
      <c r="E145" s="24"/>
      <c r="F145" s="29">
        <v>10767.2</v>
      </c>
    </row>
    <row r="146" spans="1:6" x14ac:dyDescent="0.25">
      <c r="A146" s="11"/>
      <c r="B146" s="19"/>
      <c r="C146" s="19"/>
      <c r="D146" s="27" t="s">
        <v>87</v>
      </c>
      <c r="E146" s="24"/>
      <c r="F146" s="29">
        <f>3160*1.16</f>
        <v>3665.6</v>
      </c>
    </row>
    <row r="147" spans="1:6" x14ac:dyDescent="0.25">
      <c r="A147" s="11"/>
      <c r="B147" s="19"/>
      <c r="C147" s="19"/>
      <c r="D147" s="27" t="s">
        <v>88</v>
      </c>
      <c r="E147" s="24"/>
      <c r="F147" s="29">
        <f>11615*1.16</f>
        <v>13473.4</v>
      </c>
    </row>
    <row r="148" spans="1:6" x14ac:dyDescent="0.25">
      <c r="A148" s="11"/>
      <c r="B148" s="19"/>
      <c r="C148" s="19"/>
      <c r="D148" s="27" t="s">
        <v>89</v>
      </c>
      <c r="E148" s="24"/>
      <c r="F148" s="29">
        <f>2180*1.16</f>
        <v>2528.7999999999997</v>
      </c>
    </row>
    <row r="149" spans="1:6" x14ac:dyDescent="0.25">
      <c r="A149" s="11"/>
      <c r="B149" s="19"/>
      <c r="C149" s="19"/>
      <c r="D149" s="27" t="s">
        <v>90</v>
      </c>
      <c r="E149" s="24"/>
      <c r="F149" s="29">
        <f>53593.25*1.16</f>
        <v>62168.17</v>
      </c>
    </row>
    <row r="150" spans="1:6" x14ac:dyDescent="0.25">
      <c r="A150" s="11"/>
      <c r="B150" s="19"/>
      <c r="C150" s="19"/>
      <c r="D150" s="27" t="s">
        <v>90</v>
      </c>
      <c r="E150" s="24"/>
      <c r="F150" s="29">
        <f>53593.25*1.16</f>
        <v>62168.17</v>
      </c>
    </row>
    <row r="151" spans="1:6" x14ac:dyDescent="0.25">
      <c r="A151" s="11"/>
      <c r="B151" s="19"/>
      <c r="C151" s="19"/>
      <c r="D151" s="27" t="s">
        <v>91</v>
      </c>
      <c r="E151" s="24"/>
      <c r="F151" s="29">
        <f>1253*1.16</f>
        <v>1453.4799999999998</v>
      </c>
    </row>
    <row r="152" spans="1:6" x14ac:dyDescent="0.25">
      <c r="A152" s="11"/>
      <c r="B152" s="19"/>
      <c r="C152" s="19"/>
      <c r="D152" s="27" t="s">
        <v>91</v>
      </c>
      <c r="E152" s="24"/>
      <c r="F152" s="29">
        <f>1253*1.16</f>
        <v>1453.4799999999998</v>
      </c>
    </row>
    <row r="153" spans="1:6" x14ac:dyDescent="0.25">
      <c r="A153" s="11"/>
      <c r="B153" s="19"/>
      <c r="C153" s="19"/>
      <c r="D153" s="27" t="s">
        <v>92</v>
      </c>
      <c r="E153" s="24"/>
      <c r="F153" s="29">
        <f>10236.88*1.16</f>
        <v>11874.780799999999</v>
      </c>
    </row>
    <row r="154" spans="1:6" x14ac:dyDescent="0.25">
      <c r="A154" s="11"/>
      <c r="B154" s="19"/>
      <c r="C154" s="19"/>
      <c r="D154" s="27" t="s">
        <v>92</v>
      </c>
      <c r="E154" s="24"/>
      <c r="F154" s="29">
        <f>10236.88*1.16</f>
        <v>11874.780799999999</v>
      </c>
    </row>
    <row r="155" spans="1:6" x14ac:dyDescent="0.25">
      <c r="A155" s="11"/>
      <c r="B155" s="19"/>
      <c r="C155" s="19"/>
      <c r="D155" s="27" t="s">
        <v>92</v>
      </c>
      <c r="E155" s="24"/>
      <c r="F155" s="29">
        <f>10236.88*1.16</f>
        <v>11874.780799999999</v>
      </c>
    </row>
    <row r="156" spans="1:6" x14ac:dyDescent="0.25">
      <c r="A156" s="11"/>
      <c r="B156" s="19"/>
      <c r="C156" s="19"/>
      <c r="D156" s="27" t="s">
        <v>92</v>
      </c>
      <c r="E156" s="24"/>
      <c r="F156" s="29">
        <f>10236.88*1.16</f>
        <v>11874.780799999999</v>
      </c>
    </row>
    <row r="157" spans="1:6" x14ac:dyDescent="0.25">
      <c r="A157" s="11"/>
      <c r="B157" s="19"/>
      <c r="C157" s="19"/>
      <c r="D157" s="27" t="s">
        <v>93</v>
      </c>
      <c r="E157" s="24"/>
      <c r="F157" s="29">
        <f>11238.6*1.16</f>
        <v>13036.776</v>
      </c>
    </row>
    <row r="158" spans="1:6" x14ac:dyDescent="0.25">
      <c r="A158" s="11"/>
      <c r="B158" s="19"/>
      <c r="C158" s="19"/>
      <c r="D158" s="27" t="s">
        <v>93</v>
      </c>
      <c r="E158" s="24"/>
      <c r="F158" s="29">
        <f>11238.6*1.16</f>
        <v>13036.776</v>
      </c>
    </row>
    <row r="159" spans="1:6" x14ac:dyDescent="0.25">
      <c r="A159" s="11"/>
      <c r="B159" s="19"/>
      <c r="C159" s="19"/>
      <c r="D159" s="27" t="s">
        <v>93</v>
      </c>
      <c r="E159" s="24"/>
      <c r="F159" s="29">
        <f>11238.6*1.16</f>
        <v>13036.776</v>
      </c>
    </row>
    <row r="160" spans="1:6" x14ac:dyDescent="0.25">
      <c r="A160" s="11"/>
      <c r="B160" s="19"/>
      <c r="C160" s="19"/>
      <c r="D160" s="27" t="s">
        <v>93</v>
      </c>
      <c r="E160" s="24"/>
      <c r="F160" s="29">
        <f>11238.6*1.16</f>
        <v>13036.776</v>
      </c>
    </row>
    <row r="161" spans="1:6" x14ac:dyDescent="0.25">
      <c r="A161" s="11"/>
      <c r="B161" s="19"/>
      <c r="C161" s="19"/>
      <c r="D161" s="27" t="s">
        <v>94</v>
      </c>
      <c r="E161" s="24"/>
      <c r="F161" s="29">
        <f>5830.33*1.16</f>
        <v>6763.1827999999996</v>
      </c>
    </row>
    <row r="162" spans="1:6" x14ac:dyDescent="0.25">
      <c r="A162" s="11"/>
      <c r="B162" s="19"/>
      <c r="C162" s="19"/>
      <c r="D162" s="27" t="s">
        <v>95</v>
      </c>
      <c r="E162" s="24"/>
      <c r="F162" s="29">
        <f>86597.36*1.16</f>
        <v>100452.93759999999</v>
      </c>
    </row>
    <row r="163" spans="1:6" x14ac:dyDescent="0.25">
      <c r="A163" s="11"/>
      <c r="B163" s="19"/>
      <c r="C163" s="19"/>
      <c r="D163" s="27" t="s">
        <v>96</v>
      </c>
      <c r="E163" s="24"/>
      <c r="F163" s="29">
        <f>10091.41*1.16</f>
        <v>11706.035599999999</v>
      </c>
    </row>
    <row r="164" spans="1:6" x14ac:dyDescent="0.25">
      <c r="A164" s="11"/>
      <c r="B164" s="19"/>
      <c r="C164" s="19"/>
      <c r="D164" s="27" t="s">
        <v>97</v>
      </c>
      <c r="E164" s="24"/>
      <c r="F164" s="29">
        <f>6274.52*1.16</f>
        <v>7278.4431999999997</v>
      </c>
    </row>
    <row r="165" spans="1:6" x14ac:dyDescent="0.25">
      <c r="A165" s="11"/>
      <c r="B165" s="19"/>
      <c r="C165" s="19"/>
      <c r="D165" s="27" t="s">
        <v>98</v>
      </c>
      <c r="E165" s="24"/>
      <c r="F165" s="29">
        <f>33480*1.16</f>
        <v>38836.799999999996</v>
      </c>
    </row>
    <row r="166" spans="1:6" x14ac:dyDescent="0.25">
      <c r="A166" s="11"/>
      <c r="B166" s="19"/>
      <c r="C166" s="19"/>
      <c r="D166" s="27" t="s">
        <v>99</v>
      </c>
      <c r="E166" s="24"/>
      <c r="F166" s="29">
        <f>3595*1.16</f>
        <v>4170.2</v>
      </c>
    </row>
    <row r="167" spans="1:6" x14ac:dyDescent="0.25">
      <c r="A167" s="11"/>
      <c r="B167" s="19"/>
      <c r="C167" s="19"/>
      <c r="D167" s="27" t="s">
        <v>100</v>
      </c>
      <c r="E167" s="24"/>
      <c r="F167" s="29">
        <f>795*1.16</f>
        <v>922.19999999999993</v>
      </c>
    </row>
    <row r="168" spans="1:6" x14ac:dyDescent="0.25">
      <c r="A168" s="11"/>
      <c r="B168" s="19"/>
      <c r="C168" s="19"/>
      <c r="D168" s="27" t="s">
        <v>101</v>
      </c>
      <c r="E168" s="24"/>
      <c r="F168" s="29">
        <f>28990*1.16</f>
        <v>33628.399999999994</v>
      </c>
    </row>
    <row r="169" spans="1:6" x14ac:dyDescent="0.25">
      <c r="A169" s="11"/>
      <c r="B169" s="19"/>
      <c r="C169" s="19"/>
      <c r="D169" s="27" t="s">
        <v>102</v>
      </c>
      <c r="E169" s="24"/>
      <c r="F169" s="29">
        <f>14900*1.16</f>
        <v>17284</v>
      </c>
    </row>
    <row r="170" spans="1:6" x14ac:dyDescent="0.25">
      <c r="A170" s="11"/>
      <c r="B170" s="19"/>
      <c r="C170" s="19"/>
      <c r="D170" s="27" t="s">
        <v>103</v>
      </c>
      <c r="E170" s="24"/>
      <c r="F170" s="29">
        <f>40410*1.16</f>
        <v>46875.6</v>
      </c>
    </row>
    <row r="171" spans="1:6" x14ac:dyDescent="0.25">
      <c r="A171" s="11"/>
      <c r="B171" s="19"/>
      <c r="C171" s="19"/>
      <c r="D171" s="27" t="s">
        <v>104</v>
      </c>
      <c r="E171" s="24"/>
      <c r="F171" s="29">
        <f>6400*1.16</f>
        <v>7423.9999999999991</v>
      </c>
    </row>
    <row r="172" spans="1:6" x14ac:dyDescent="0.25">
      <c r="A172" s="11"/>
      <c r="B172" s="19"/>
      <c r="C172" s="19"/>
      <c r="D172" s="27" t="s">
        <v>105</v>
      </c>
      <c r="E172" s="24"/>
      <c r="F172" s="29">
        <f>6570*1.16</f>
        <v>7621.2</v>
      </c>
    </row>
    <row r="173" spans="1:6" x14ac:dyDescent="0.25">
      <c r="A173" s="11"/>
      <c r="B173" s="19"/>
      <c r="C173" s="19"/>
      <c r="D173" s="27" t="s">
        <v>106</v>
      </c>
      <c r="E173" s="24"/>
      <c r="F173" s="29">
        <v>190743</v>
      </c>
    </row>
    <row r="174" spans="1:6" x14ac:dyDescent="0.25">
      <c r="A174" s="11"/>
      <c r="B174" s="19"/>
      <c r="C174" s="19"/>
      <c r="D174" s="27" t="s">
        <v>107</v>
      </c>
      <c r="E174" s="24"/>
      <c r="F174" s="29">
        <v>122746</v>
      </c>
    </row>
    <row r="175" spans="1:6" x14ac:dyDescent="0.25">
      <c r="A175" s="11"/>
      <c r="B175" s="19"/>
      <c r="C175" s="19"/>
      <c r="D175" s="27" t="s">
        <v>108</v>
      </c>
      <c r="E175" s="24"/>
      <c r="F175" s="29">
        <v>1624039</v>
      </c>
    </row>
    <row r="176" spans="1:6" x14ac:dyDescent="0.25">
      <c r="A176" s="11"/>
      <c r="B176" s="19"/>
      <c r="C176" s="19"/>
      <c r="D176" s="27" t="s">
        <v>109</v>
      </c>
      <c r="E176" s="24"/>
      <c r="F176" s="29">
        <v>122746</v>
      </c>
    </row>
    <row r="177" spans="1:6" x14ac:dyDescent="0.25">
      <c r="A177" s="11"/>
      <c r="B177" s="19"/>
      <c r="C177" s="19"/>
      <c r="D177" s="27" t="s">
        <v>110</v>
      </c>
      <c r="E177" s="24"/>
      <c r="F177" s="29">
        <v>122746</v>
      </c>
    </row>
    <row r="178" spans="1:6" x14ac:dyDescent="0.25">
      <c r="A178" s="11"/>
      <c r="B178" s="19"/>
      <c r="C178" s="19"/>
      <c r="D178" s="27" t="s">
        <v>111</v>
      </c>
      <c r="E178" s="24"/>
      <c r="F178" s="29">
        <v>122746</v>
      </c>
    </row>
    <row r="179" spans="1:6" x14ac:dyDescent="0.25">
      <c r="A179" s="11"/>
      <c r="B179" s="19"/>
      <c r="C179" s="19"/>
      <c r="D179" s="27" t="s">
        <v>213</v>
      </c>
      <c r="E179" s="24"/>
      <c r="F179" s="29">
        <v>2249.0100000000002</v>
      </c>
    </row>
    <row r="180" spans="1:6" x14ac:dyDescent="0.25">
      <c r="A180" s="11"/>
      <c r="B180" s="19"/>
      <c r="C180" s="19"/>
      <c r="D180" s="27" t="s">
        <v>214</v>
      </c>
      <c r="E180" s="24"/>
      <c r="F180" s="29">
        <v>49271</v>
      </c>
    </row>
    <row r="181" spans="1:6" x14ac:dyDescent="0.25">
      <c r="A181" s="11"/>
      <c r="B181" s="19"/>
      <c r="C181" s="19"/>
      <c r="D181" s="27" t="s">
        <v>215</v>
      </c>
      <c r="E181" s="24"/>
      <c r="F181" s="29">
        <v>11542</v>
      </c>
    </row>
    <row r="182" spans="1:6" x14ac:dyDescent="0.25">
      <c r="A182" s="11"/>
      <c r="B182" s="19"/>
      <c r="C182" s="19"/>
      <c r="D182" s="27" t="s">
        <v>216</v>
      </c>
      <c r="E182" s="24"/>
      <c r="F182" s="29">
        <v>14157.01</v>
      </c>
    </row>
    <row r="183" spans="1:6" x14ac:dyDescent="0.25">
      <c r="A183" s="11"/>
      <c r="B183" s="19"/>
      <c r="C183" s="19"/>
      <c r="D183" s="27" t="s">
        <v>217</v>
      </c>
      <c r="E183" s="24"/>
      <c r="F183" s="29">
        <v>2985.84</v>
      </c>
    </row>
    <row r="184" spans="1:6" x14ac:dyDescent="0.25">
      <c r="A184" s="11"/>
      <c r="B184" s="19"/>
      <c r="C184" s="19"/>
      <c r="D184" s="27" t="s">
        <v>218</v>
      </c>
      <c r="E184" s="24"/>
      <c r="F184" s="29">
        <v>8375.73</v>
      </c>
    </row>
    <row r="185" spans="1:6" x14ac:dyDescent="0.25">
      <c r="A185" s="11"/>
      <c r="B185" s="19"/>
      <c r="C185" s="19"/>
      <c r="D185" s="27" t="s">
        <v>219</v>
      </c>
      <c r="E185" s="24"/>
      <c r="F185" s="29">
        <v>11482.84</v>
      </c>
    </row>
    <row r="186" spans="1:6" x14ac:dyDescent="0.25">
      <c r="A186" s="11"/>
      <c r="B186" s="19"/>
      <c r="C186" s="19"/>
      <c r="D186" s="27" t="s">
        <v>220</v>
      </c>
      <c r="E186" s="24"/>
      <c r="F186" s="29">
        <v>7238.4</v>
      </c>
    </row>
    <row r="187" spans="1:6" x14ac:dyDescent="0.25">
      <c r="A187" s="11"/>
      <c r="B187" s="19"/>
      <c r="C187" s="19"/>
      <c r="D187" s="27" t="s">
        <v>221</v>
      </c>
      <c r="E187" s="24"/>
      <c r="F187" s="29">
        <v>4158.6000000000004</v>
      </c>
    </row>
    <row r="188" spans="1:6" x14ac:dyDescent="0.25">
      <c r="A188" s="11"/>
      <c r="B188" s="19"/>
      <c r="C188" s="19"/>
      <c r="D188" s="27" t="s">
        <v>223</v>
      </c>
      <c r="E188" s="24"/>
      <c r="F188" s="29">
        <v>7900.02</v>
      </c>
    </row>
    <row r="189" spans="1:6" x14ac:dyDescent="0.25">
      <c r="A189" s="11"/>
      <c r="B189" s="19"/>
      <c r="C189" s="19"/>
      <c r="D189" s="27" t="s">
        <v>224</v>
      </c>
      <c r="E189" s="24"/>
      <c r="F189" s="29">
        <v>17394.2</v>
      </c>
    </row>
    <row r="190" spans="1:6" x14ac:dyDescent="0.25">
      <c r="A190" s="11"/>
      <c r="B190" s="19"/>
      <c r="C190" s="19"/>
      <c r="D190" s="27" t="s">
        <v>225</v>
      </c>
      <c r="E190" s="24"/>
      <c r="F190" s="29">
        <v>1850.2</v>
      </c>
    </row>
    <row r="191" spans="1:6" x14ac:dyDescent="0.25">
      <c r="A191" s="11"/>
      <c r="B191" s="19"/>
      <c r="C191" s="19"/>
      <c r="D191" s="27" t="s">
        <v>226</v>
      </c>
      <c r="E191" s="24"/>
      <c r="F191" s="29">
        <v>1850.2</v>
      </c>
    </row>
    <row r="192" spans="1:6" x14ac:dyDescent="0.25">
      <c r="A192" s="11"/>
      <c r="B192" s="19"/>
      <c r="C192" s="19"/>
      <c r="D192" s="27" t="s">
        <v>227</v>
      </c>
      <c r="E192" s="24"/>
      <c r="F192" s="29">
        <v>6095.8</v>
      </c>
    </row>
    <row r="193" spans="1:6" ht="15.75" thickBot="1" x14ac:dyDescent="0.3">
      <c r="A193" s="11"/>
      <c r="B193" s="19"/>
      <c r="C193" s="19"/>
      <c r="D193" s="30" t="s">
        <v>8</v>
      </c>
      <c r="E193" s="25"/>
      <c r="F193" s="7">
        <f>SUM(F81:F192)</f>
        <v>3379207.7515724129</v>
      </c>
    </row>
    <row r="194" spans="1:6" x14ac:dyDescent="0.25">
      <c r="B194" s="19"/>
      <c r="C194" s="19"/>
    </row>
    <row r="195" spans="1:6" ht="15.75" thickBot="1" x14ac:dyDescent="0.3">
      <c r="B195" s="19"/>
      <c r="C195" s="19"/>
      <c r="D195" s="1" t="s">
        <v>112</v>
      </c>
      <c r="E195" s="1"/>
      <c r="F195" s="2"/>
    </row>
    <row r="196" spans="1:6" x14ac:dyDescent="0.25">
      <c r="A196" s="4" t="s">
        <v>156</v>
      </c>
      <c r="B196" s="19"/>
      <c r="C196" s="19"/>
      <c r="D196" s="22" t="s">
        <v>1</v>
      </c>
      <c r="E196" s="23"/>
      <c r="F196" s="26" t="s">
        <v>2</v>
      </c>
    </row>
    <row r="197" spans="1:6" x14ac:dyDescent="0.25">
      <c r="A197" s="11" t="s">
        <v>191</v>
      </c>
      <c r="B197" s="19"/>
      <c r="C197" s="19"/>
      <c r="D197" s="27" t="s">
        <v>113</v>
      </c>
      <c r="E197" s="24"/>
      <c r="F197" s="28">
        <v>2924</v>
      </c>
    </row>
    <row r="198" spans="1:6" x14ac:dyDescent="0.25">
      <c r="A198" s="11" t="s">
        <v>192</v>
      </c>
      <c r="B198" s="19"/>
      <c r="C198" s="19"/>
      <c r="D198" s="27" t="s">
        <v>113</v>
      </c>
      <c r="E198" s="24"/>
      <c r="F198" s="29">
        <v>2924</v>
      </c>
    </row>
    <row r="199" spans="1:6" x14ac:dyDescent="0.25">
      <c r="A199" s="11" t="s">
        <v>193</v>
      </c>
      <c r="B199" s="19"/>
      <c r="C199" s="19"/>
      <c r="D199" s="27" t="s">
        <v>113</v>
      </c>
      <c r="E199" s="24"/>
      <c r="F199" s="29">
        <v>2924</v>
      </c>
    </row>
    <row r="200" spans="1:6" x14ac:dyDescent="0.25">
      <c r="A200" s="11" t="s">
        <v>194</v>
      </c>
      <c r="B200" s="19"/>
      <c r="C200" s="19"/>
      <c r="D200" s="27" t="s">
        <v>113</v>
      </c>
      <c r="E200" s="24"/>
      <c r="F200" s="29">
        <v>2924</v>
      </c>
    </row>
    <row r="201" spans="1:6" x14ac:dyDescent="0.25">
      <c r="A201" s="11" t="s">
        <v>195</v>
      </c>
      <c r="B201" s="19"/>
      <c r="C201" s="19"/>
      <c r="D201" s="27" t="s">
        <v>113</v>
      </c>
      <c r="E201" s="24"/>
      <c r="F201" s="29">
        <v>2924</v>
      </c>
    </row>
    <row r="202" spans="1:6" x14ac:dyDescent="0.25">
      <c r="A202" s="11" t="s">
        <v>196</v>
      </c>
      <c r="B202" s="19"/>
      <c r="C202" s="19"/>
      <c r="D202" s="27" t="s">
        <v>113</v>
      </c>
      <c r="E202" s="24"/>
      <c r="F202" s="29">
        <v>2924</v>
      </c>
    </row>
    <row r="203" spans="1:6" x14ac:dyDescent="0.25">
      <c r="A203" s="11" t="s">
        <v>197</v>
      </c>
      <c r="B203" s="19"/>
      <c r="C203" s="19"/>
      <c r="D203" s="27" t="s">
        <v>113</v>
      </c>
      <c r="E203" s="24"/>
      <c r="F203" s="29">
        <v>2924</v>
      </c>
    </row>
    <row r="204" spans="1:6" x14ac:dyDescent="0.25">
      <c r="A204" s="11" t="s">
        <v>198</v>
      </c>
      <c r="B204" s="19"/>
      <c r="C204" s="19"/>
      <c r="D204" s="27" t="s">
        <v>113</v>
      </c>
      <c r="E204" s="24"/>
      <c r="F204" s="29">
        <v>2924</v>
      </c>
    </row>
    <row r="205" spans="1:6" x14ac:dyDescent="0.25">
      <c r="A205" s="11" t="s">
        <v>199</v>
      </c>
      <c r="B205" s="19"/>
      <c r="C205" s="19"/>
      <c r="D205" s="27" t="s">
        <v>113</v>
      </c>
      <c r="E205" s="24"/>
      <c r="F205" s="29">
        <v>2924</v>
      </c>
    </row>
    <row r="206" spans="1:6" x14ac:dyDescent="0.25">
      <c r="A206" s="11" t="s">
        <v>200</v>
      </c>
      <c r="B206" s="19"/>
      <c r="C206" s="19"/>
      <c r="D206" s="27" t="s">
        <v>113</v>
      </c>
      <c r="E206" s="24"/>
      <c r="F206" s="29">
        <v>2924</v>
      </c>
    </row>
    <row r="207" spans="1:6" x14ac:dyDescent="0.25">
      <c r="A207" s="11" t="s">
        <v>201</v>
      </c>
      <c r="B207" s="19"/>
      <c r="C207" s="19"/>
      <c r="D207" s="27" t="s">
        <v>114</v>
      </c>
      <c r="E207" s="24"/>
      <c r="F207" s="29">
        <v>9500</v>
      </c>
    </row>
    <row r="208" spans="1:6" x14ac:dyDescent="0.25">
      <c r="A208" s="11" t="s">
        <v>202</v>
      </c>
      <c r="B208" s="19"/>
      <c r="C208" s="19"/>
      <c r="D208" s="27" t="s">
        <v>115</v>
      </c>
      <c r="E208" s="24"/>
      <c r="F208" s="29">
        <f>57900*2</f>
        <v>115800</v>
      </c>
    </row>
    <row r="209" spans="1:6" x14ac:dyDescent="0.25">
      <c r="A209" s="11"/>
      <c r="B209" s="19"/>
      <c r="C209" s="19"/>
      <c r="D209" s="27" t="s">
        <v>116</v>
      </c>
      <c r="E209" s="24"/>
      <c r="F209" s="29">
        <v>1968203</v>
      </c>
    </row>
    <row r="210" spans="1:6" x14ac:dyDescent="0.25">
      <c r="A210" s="11"/>
      <c r="B210" s="19"/>
      <c r="C210" s="19"/>
      <c r="D210" s="27" t="s">
        <v>117</v>
      </c>
      <c r="E210" s="24"/>
      <c r="F210" s="29">
        <v>3934170</v>
      </c>
    </row>
    <row r="211" spans="1:6" x14ac:dyDescent="0.25">
      <c r="A211" s="11"/>
      <c r="B211" s="19"/>
      <c r="C211" s="19"/>
      <c r="D211" s="27" t="s">
        <v>118</v>
      </c>
      <c r="E211" s="24"/>
      <c r="F211" s="29">
        <v>1335233</v>
      </c>
    </row>
    <row r="212" spans="1:6" x14ac:dyDescent="0.25">
      <c r="A212" s="11"/>
      <c r="B212" s="19"/>
      <c r="C212" s="19"/>
      <c r="D212" s="27" t="s">
        <v>119</v>
      </c>
      <c r="E212" s="24"/>
      <c r="F212" s="29">
        <v>4797176</v>
      </c>
    </row>
    <row r="213" spans="1:6" x14ac:dyDescent="0.25">
      <c r="A213" s="11"/>
      <c r="B213" s="19"/>
      <c r="C213" s="19"/>
      <c r="D213" s="27" t="s">
        <v>120</v>
      </c>
      <c r="E213" s="24"/>
      <c r="F213" s="29">
        <v>605056</v>
      </c>
    </row>
    <row r="214" spans="1:6" x14ac:dyDescent="0.25">
      <c r="A214" s="11"/>
      <c r="B214" s="19"/>
      <c r="C214" s="19"/>
      <c r="D214" s="27" t="s">
        <v>228</v>
      </c>
      <c r="E214" s="24"/>
      <c r="F214" s="29">
        <v>86942</v>
      </c>
    </row>
    <row r="215" spans="1:6" ht="15.75" thickBot="1" x14ac:dyDescent="0.3">
      <c r="A215" s="11"/>
      <c r="B215" s="19"/>
      <c r="C215" s="19"/>
      <c r="D215" s="30" t="s">
        <v>8</v>
      </c>
      <c r="E215" s="25"/>
      <c r="F215" s="7">
        <f>SUM(F197:F214)</f>
        <v>12881320</v>
      </c>
    </row>
    <row r="216" spans="1:6" x14ac:dyDescent="0.25">
      <c r="B216" s="19"/>
      <c r="C216" s="19"/>
    </row>
    <row r="217" spans="1:6" ht="15.75" thickBot="1" x14ac:dyDescent="0.3">
      <c r="B217" s="19"/>
      <c r="C217" s="19"/>
      <c r="D217" s="1" t="s">
        <v>121</v>
      </c>
      <c r="E217" s="1"/>
      <c r="F217" s="2"/>
    </row>
    <row r="218" spans="1:6" x14ac:dyDescent="0.25">
      <c r="A218" s="4" t="s">
        <v>156</v>
      </c>
      <c r="B218" s="19"/>
      <c r="C218" s="19"/>
      <c r="D218" s="22" t="s">
        <v>1</v>
      </c>
      <c r="E218" s="23"/>
      <c r="F218" s="26" t="s">
        <v>2</v>
      </c>
    </row>
    <row r="219" spans="1:6" x14ac:dyDescent="0.25">
      <c r="A219" s="11" t="s">
        <v>179</v>
      </c>
      <c r="B219" s="19"/>
      <c r="C219" s="19"/>
      <c r="D219" s="27" t="s">
        <v>122</v>
      </c>
      <c r="E219" s="24"/>
      <c r="F219" s="29">
        <v>2219.83</v>
      </c>
    </row>
    <row r="220" spans="1:6" x14ac:dyDescent="0.25">
      <c r="A220" s="11" t="s">
        <v>180</v>
      </c>
      <c r="B220" s="19"/>
      <c r="C220" s="19"/>
      <c r="D220" s="27" t="s">
        <v>123</v>
      </c>
      <c r="E220" s="24"/>
      <c r="F220" s="29">
        <v>594.83000000000004</v>
      </c>
    </row>
    <row r="221" spans="1:6" x14ac:dyDescent="0.25">
      <c r="A221" s="11" t="s">
        <v>181</v>
      </c>
      <c r="B221" s="19"/>
      <c r="C221" s="19"/>
      <c r="D221" s="27" t="s">
        <v>124</v>
      </c>
      <c r="E221" s="24"/>
      <c r="F221" s="29">
        <v>6896.56</v>
      </c>
    </row>
    <row r="222" spans="1:6" x14ac:dyDescent="0.25">
      <c r="A222" s="11" t="s">
        <v>182</v>
      </c>
      <c r="B222" s="19"/>
      <c r="C222" s="19"/>
      <c r="D222" s="27" t="s">
        <v>125</v>
      </c>
      <c r="E222" s="24"/>
      <c r="F222" s="29">
        <v>4228.82</v>
      </c>
    </row>
    <row r="223" spans="1:6" x14ac:dyDescent="0.25">
      <c r="A223" s="11" t="s">
        <v>183</v>
      </c>
      <c r="B223" s="19"/>
      <c r="C223" s="19"/>
      <c r="D223" s="27" t="s">
        <v>126</v>
      </c>
      <c r="E223" s="24"/>
      <c r="F223" s="29">
        <v>1724.14</v>
      </c>
    </row>
    <row r="224" spans="1:6" x14ac:dyDescent="0.25">
      <c r="A224" s="11" t="s">
        <v>184</v>
      </c>
      <c r="B224" s="19"/>
      <c r="C224" s="19"/>
      <c r="D224" s="27" t="s">
        <v>127</v>
      </c>
      <c r="E224" s="24"/>
      <c r="F224" s="29">
        <v>2250.86</v>
      </c>
    </row>
    <row r="225" spans="1:6" x14ac:dyDescent="0.25">
      <c r="A225" s="11" t="s">
        <v>185</v>
      </c>
      <c r="B225" s="19"/>
      <c r="C225" s="19"/>
      <c r="D225" s="27" t="s">
        <v>128</v>
      </c>
      <c r="E225" s="24"/>
      <c r="F225" s="29">
        <v>20000</v>
      </c>
    </row>
    <row r="226" spans="1:6" x14ac:dyDescent="0.25">
      <c r="A226" s="11" t="s">
        <v>186</v>
      </c>
      <c r="B226" s="19"/>
      <c r="C226" s="19"/>
      <c r="D226" s="27" t="s">
        <v>129</v>
      </c>
      <c r="E226" s="24"/>
      <c r="F226" s="29">
        <v>636.9</v>
      </c>
    </row>
    <row r="227" spans="1:6" x14ac:dyDescent="0.25">
      <c r="A227" s="11" t="s">
        <v>187</v>
      </c>
      <c r="B227" s="19"/>
      <c r="C227" s="19"/>
      <c r="D227" s="27" t="s">
        <v>130</v>
      </c>
      <c r="E227" s="24"/>
      <c r="F227" s="29">
        <v>705.17</v>
      </c>
    </row>
    <row r="228" spans="1:6" x14ac:dyDescent="0.25">
      <c r="A228" s="11" t="s">
        <v>188</v>
      </c>
      <c r="B228" s="19"/>
      <c r="C228" s="19"/>
      <c r="D228" s="27" t="s">
        <v>130</v>
      </c>
      <c r="E228" s="24"/>
      <c r="F228" s="29">
        <v>705.17</v>
      </c>
    </row>
    <row r="229" spans="1:6" x14ac:dyDescent="0.25">
      <c r="A229" s="11" t="s">
        <v>189</v>
      </c>
      <c r="B229" s="19"/>
      <c r="C229" s="19"/>
      <c r="D229" s="27" t="s">
        <v>131</v>
      </c>
      <c r="E229" s="24"/>
      <c r="F229" s="29">
        <v>2650.86</v>
      </c>
    </row>
    <row r="230" spans="1:6" x14ac:dyDescent="0.25">
      <c r="A230" s="11" t="s">
        <v>208</v>
      </c>
      <c r="B230" s="19"/>
      <c r="C230" s="19"/>
      <c r="D230" s="27" t="s">
        <v>132</v>
      </c>
      <c r="E230" s="24"/>
      <c r="F230" s="32">
        <f>2734*1.16</f>
        <v>3171.4399999999996</v>
      </c>
    </row>
    <row r="231" spans="1:6" x14ac:dyDescent="0.25">
      <c r="A231" s="11" t="s">
        <v>190</v>
      </c>
      <c r="B231" s="19"/>
      <c r="C231" s="19"/>
      <c r="D231" s="27" t="s">
        <v>133</v>
      </c>
      <c r="E231" s="24"/>
      <c r="F231" s="29">
        <f>38360*1.16</f>
        <v>44497.599999999999</v>
      </c>
    </row>
    <row r="232" spans="1:6" x14ac:dyDescent="0.25">
      <c r="A232" s="11" t="s">
        <v>165</v>
      </c>
      <c r="B232" s="19"/>
      <c r="C232" s="19"/>
      <c r="D232" s="27" t="s">
        <v>134</v>
      </c>
      <c r="E232" s="24"/>
      <c r="F232" s="29">
        <f>1680.84*1.16</f>
        <v>1949.7743999999998</v>
      </c>
    </row>
    <row r="233" spans="1:6" x14ac:dyDescent="0.25">
      <c r="A233" s="11" t="s">
        <v>207</v>
      </c>
      <c r="B233" s="19"/>
      <c r="C233" s="19"/>
      <c r="D233" s="27" t="s">
        <v>135</v>
      </c>
      <c r="E233" s="24"/>
      <c r="F233" s="32">
        <f>1890*1.16</f>
        <v>2192.3999999999996</v>
      </c>
    </row>
    <row r="234" spans="1:6" x14ac:dyDescent="0.25">
      <c r="A234" s="11"/>
      <c r="B234" s="19"/>
      <c r="C234" s="19"/>
      <c r="D234" s="27" t="s">
        <v>229</v>
      </c>
      <c r="E234" s="24"/>
      <c r="F234" s="32">
        <v>11600</v>
      </c>
    </row>
    <row r="235" spans="1:6" x14ac:dyDescent="0.25">
      <c r="A235" s="11"/>
      <c r="B235" s="19"/>
      <c r="C235" s="19"/>
      <c r="D235" s="27" t="s">
        <v>230</v>
      </c>
      <c r="E235" s="24"/>
      <c r="F235" s="32">
        <v>10382</v>
      </c>
    </row>
    <row r="236" spans="1:6" x14ac:dyDescent="0.25">
      <c r="A236" s="11"/>
      <c r="B236" s="19"/>
      <c r="C236" s="19"/>
      <c r="D236" s="27" t="s">
        <v>231</v>
      </c>
      <c r="E236" s="24"/>
      <c r="F236" s="32">
        <v>26863.06</v>
      </c>
    </row>
    <row r="237" spans="1:6" x14ac:dyDescent="0.25">
      <c r="A237" s="11"/>
      <c r="B237" s="19"/>
      <c r="C237" s="19"/>
      <c r="D237" s="27" t="s">
        <v>232</v>
      </c>
      <c r="E237" s="24"/>
      <c r="F237" s="32">
        <v>6207.16</v>
      </c>
    </row>
    <row r="238" spans="1:6" ht="15.75" thickBot="1" x14ac:dyDescent="0.3">
      <c r="A238" s="11"/>
      <c r="B238" s="19"/>
      <c r="C238" s="19"/>
      <c r="D238" s="30" t="s">
        <v>8</v>
      </c>
      <c r="E238" s="25"/>
      <c r="F238" s="7">
        <f>SUM(F219:F237)</f>
        <v>149476.57439999998</v>
      </c>
    </row>
    <row r="239" spans="1:6" x14ac:dyDescent="0.25">
      <c r="B239" s="19"/>
      <c r="C239" s="19"/>
    </row>
    <row r="240" spans="1:6" ht="16.5" thickBot="1" x14ac:dyDescent="0.3">
      <c r="B240" s="19"/>
      <c r="C240" s="19"/>
      <c r="D240" s="9" t="s">
        <v>136</v>
      </c>
      <c r="E240" s="9"/>
      <c r="F240" s="2"/>
    </row>
    <row r="241" spans="1:8" x14ac:dyDescent="0.25">
      <c r="A241" s="4" t="s">
        <v>156</v>
      </c>
      <c r="B241" s="19"/>
      <c r="C241" s="19"/>
      <c r="D241" s="22" t="s">
        <v>1</v>
      </c>
      <c r="E241" s="23"/>
      <c r="F241" s="26" t="s">
        <v>2</v>
      </c>
    </row>
    <row r="242" spans="1:8" x14ac:dyDescent="0.25">
      <c r="A242" s="11"/>
      <c r="B242" s="19"/>
      <c r="C242" s="19"/>
      <c r="D242" s="8" t="s">
        <v>137</v>
      </c>
      <c r="E242" s="18"/>
      <c r="F242" s="29"/>
    </row>
    <row r="243" spans="1:8" x14ac:dyDescent="0.25">
      <c r="A243" s="11"/>
      <c r="B243" s="19"/>
      <c r="C243" s="19"/>
      <c r="D243" s="27" t="s">
        <v>138</v>
      </c>
      <c r="E243" s="24"/>
      <c r="F243" s="29">
        <v>158802</v>
      </c>
    </row>
    <row r="244" spans="1:8" x14ac:dyDescent="0.25">
      <c r="A244" s="11"/>
      <c r="B244" s="19"/>
      <c r="C244" s="19"/>
      <c r="D244" s="27" t="s">
        <v>139</v>
      </c>
      <c r="E244" s="24"/>
      <c r="F244" s="29">
        <v>16255019</v>
      </c>
    </row>
    <row r="245" spans="1:8" x14ac:dyDescent="0.25">
      <c r="A245" s="11"/>
      <c r="B245" s="19"/>
      <c r="C245" s="19"/>
      <c r="D245" s="27" t="s">
        <v>140</v>
      </c>
      <c r="E245" s="24"/>
      <c r="F245" s="29">
        <v>1841877</v>
      </c>
    </row>
    <row r="246" spans="1:8" x14ac:dyDescent="0.25">
      <c r="A246" s="11"/>
      <c r="B246" s="19"/>
      <c r="C246" s="19"/>
      <c r="D246" s="27" t="s">
        <v>141</v>
      </c>
      <c r="E246" s="24"/>
      <c r="F246" s="29">
        <v>2836045</v>
      </c>
    </row>
    <row r="247" spans="1:8" ht="15.75" thickBot="1" x14ac:dyDescent="0.3">
      <c r="A247" s="11"/>
      <c r="B247" s="19"/>
      <c r="C247" s="19"/>
      <c r="D247" s="30" t="s">
        <v>8</v>
      </c>
      <c r="E247" s="25"/>
      <c r="F247" s="7">
        <f>SUM(F242:F246)</f>
        <v>21091743</v>
      </c>
    </row>
    <row r="248" spans="1:8" x14ac:dyDescent="0.25">
      <c r="B248" s="19"/>
      <c r="C248" s="19"/>
    </row>
    <row r="249" spans="1:8" ht="15.75" thickBot="1" x14ac:dyDescent="0.3">
      <c r="B249" s="19"/>
      <c r="C249" s="19"/>
      <c r="D249" s="1" t="s">
        <v>0</v>
      </c>
      <c r="E249" s="1"/>
      <c r="F249" s="2"/>
      <c r="G249" s="3"/>
      <c r="H249" s="2"/>
    </row>
    <row r="250" spans="1:8" x14ac:dyDescent="0.25">
      <c r="A250" s="4" t="s">
        <v>156</v>
      </c>
      <c r="B250" s="19"/>
      <c r="C250" s="19"/>
      <c r="D250" s="22" t="s">
        <v>1</v>
      </c>
      <c r="E250" s="23"/>
      <c r="F250" s="26" t="s">
        <v>2</v>
      </c>
    </row>
    <row r="251" spans="1:8" x14ac:dyDescent="0.25">
      <c r="A251" s="11" t="s">
        <v>165</v>
      </c>
      <c r="B251" s="19"/>
      <c r="C251" s="19"/>
      <c r="D251" s="27" t="s">
        <v>142</v>
      </c>
      <c r="E251" s="24"/>
      <c r="F251" s="28">
        <f>3220509.69/1.16</f>
        <v>2776301.4568965519</v>
      </c>
    </row>
    <row r="252" spans="1:8" x14ac:dyDescent="0.25">
      <c r="A252" s="11" t="s">
        <v>165</v>
      </c>
      <c r="B252" s="19"/>
      <c r="C252" s="19"/>
      <c r="D252" s="27" t="s">
        <v>142</v>
      </c>
      <c r="E252" s="24"/>
      <c r="F252" s="28">
        <f t="shared" ref="F252:F260" si="0">3220509.69/1.16</f>
        <v>2776301.4568965519</v>
      </c>
    </row>
    <row r="253" spans="1:8" x14ac:dyDescent="0.25">
      <c r="A253" s="11" t="s">
        <v>165</v>
      </c>
      <c r="B253" s="19"/>
      <c r="C253" s="19"/>
      <c r="D253" s="27" t="s">
        <v>142</v>
      </c>
      <c r="E253" s="24"/>
      <c r="F253" s="28">
        <f t="shared" si="0"/>
        <v>2776301.4568965519</v>
      </c>
    </row>
    <row r="254" spans="1:8" x14ac:dyDescent="0.25">
      <c r="A254" s="11" t="s">
        <v>165</v>
      </c>
      <c r="B254" s="19"/>
      <c r="C254" s="19"/>
      <c r="D254" s="27" t="s">
        <v>142</v>
      </c>
      <c r="E254" s="24"/>
      <c r="F254" s="28">
        <f t="shared" si="0"/>
        <v>2776301.4568965519</v>
      </c>
    </row>
    <row r="255" spans="1:8" x14ac:dyDescent="0.25">
      <c r="A255" s="11" t="s">
        <v>165</v>
      </c>
      <c r="B255" s="19"/>
      <c r="C255" s="19"/>
      <c r="D255" s="27" t="s">
        <v>142</v>
      </c>
      <c r="E255" s="24"/>
      <c r="F255" s="28">
        <f t="shared" si="0"/>
        <v>2776301.4568965519</v>
      </c>
    </row>
    <row r="256" spans="1:8" x14ac:dyDescent="0.25">
      <c r="A256" s="11" t="s">
        <v>165</v>
      </c>
      <c r="B256" s="19"/>
      <c r="C256" s="19"/>
      <c r="D256" s="27" t="s">
        <v>142</v>
      </c>
      <c r="E256" s="24"/>
      <c r="F256" s="28">
        <f t="shared" si="0"/>
        <v>2776301.4568965519</v>
      </c>
    </row>
    <row r="257" spans="1:6" x14ac:dyDescent="0.25">
      <c r="A257" s="11" t="s">
        <v>165</v>
      </c>
      <c r="B257" s="19"/>
      <c r="C257" s="19"/>
      <c r="D257" s="27" t="s">
        <v>142</v>
      </c>
      <c r="E257" s="24"/>
      <c r="F257" s="28">
        <f t="shared" si="0"/>
        <v>2776301.4568965519</v>
      </c>
    </row>
    <row r="258" spans="1:6" x14ac:dyDescent="0.25">
      <c r="A258" s="11" t="s">
        <v>165</v>
      </c>
      <c r="B258" s="19"/>
      <c r="C258" s="19"/>
      <c r="D258" s="27" t="s">
        <v>142</v>
      </c>
      <c r="E258" s="24"/>
      <c r="F258" s="28">
        <f t="shared" si="0"/>
        <v>2776301.4568965519</v>
      </c>
    </row>
    <row r="259" spans="1:6" x14ac:dyDescent="0.25">
      <c r="A259" s="11" t="s">
        <v>165</v>
      </c>
      <c r="B259" s="19"/>
      <c r="C259" s="19"/>
      <c r="D259" s="27" t="s">
        <v>142</v>
      </c>
      <c r="E259" s="24"/>
      <c r="F259" s="28">
        <f t="shared" si="0"/>
        <v>2776301.4568965519</v>
      </c>
    </row>
    <row r="260" spans="1:6" x14ac:dyDescent="0.25">
      <c r="A260" s="11" t="s">
        <v>165</v>
      </c>
      <c r="B260" s="19"/>
      <c r="C260" s="19"/>
      <c r="D260" s="27" t="s">
        <v>142</v>
      </c>
      <c r="E260" s="24"/>
      <c r="F260" s="28">
        <f t="shared" si="0"/>
        <v>2776301.4568965519</v>
      </c>
    </row>
    <row r="261" spans="1:6" x14ac:dyDescent="0.25">
      <c r="A261" s="11" t="s">
        <v>163</v>
      </c>
      <c r="B261" s="19"/>
      <c r="C261" s="19"/>
      <c r="D261" s="27" t="s">
        <v>143</v>
      </c>
      <c r="E261" s="24"/>
      <c r="F261" s="29">
        <f>22843.97*1.16</f>
        <v>26499.0052</v>
      </c>
    </row>
    <row r="262" spans="1:6" x14ac:dyDescent="0.25">
      <c r="A262" s="11" t="s">
        <v>164</v>
      </c>
      <c r="B262" s="19"/>
      <c r="C262" s="19"/>
      <c r="D262" s="27" t="s">
        <v>144</v>
      </c>
      <c r="E262" s="24"/>
      <c r="F262" s="29">
        <f>164310.34*1.16</f>
        <v>190599.9944</v>
      </c>
    </row>
    <row r="263" spans="1:6" x14ac:dyDescent="0.25">
      <c r="A263" s="11" t="s">
        <v>166</v>
      </c>
      <c r="B263" s="19"/>
      <c r="C263" s="19"/>
      <c r="D263" s="27" t="s">
        <v>142</v>
      </c>
      <c r="E263" s="24"/>
      <c r="F263" s="29">
        <f>3482744.17</f>
        <v>3482744.17</v>
      </c>
    </row>
    <row r="264" spans="1:6" x14ac:dyDescent="0.25">
      <c r="A264" s="11" t="s">
        <v>167</v>
      </c>
      <c r="B264" s="19"/>
      <c r="C264" s="19"/>
      <c r="D264" s="27" t="s">
        <v>142</v>
      </c>
      <c r="E264" s="24"/>
      <c r="F264" s="29">
        <f t="shared" ref="F264:F277" si="1">3482744.17</f>
        <v>3482744.17</v>
      </c>
    </row>
    <row r="265" spans="1:6" x14ac:dyDescent="0.25">
      <c r="A265" s="11" t="s">
        <v>168</v>
      </c>
      <c r="B265" s="19"/>
      <c r="C265" s="19"/>
      <c r="D265" s="27" t="s">
        <v>142</v>
      </c>
      <c r="E265" s="24"/>
      <c r="F265" s="29">
        <f t="shared" si="1"/>
        <v>3482744.17</v>
      </c>
    </row>
    <row r="266" spans="1:6" x14ac:dyDescent="0.25">
      <c r="A266" s="11" t="s">
        <v>169</v>
      </c>
      <c r="B266" s="19"/>
      <c r="C266" s="19"/>
      <c r="D266" s="27" t="s">
        <v>142</v>
      </c>
      <c r="E266" s="24"/>
      <c r="F266" s="29">
        <f t="shared" si="1"/>
        <v>3482744.17</v>
      </c>
    </row>
    <row r="267" spans="1:6" x14ac:dyDescent="0.25">
      <c r="A267" s="11" t="s">
        <v>170</v>
      </c>
      <c r="B267" s="19"/>
      <c r="C267" s="19"/>
      <c r="D267" s="27" t="s">
        <v>142</v>
      </c>
      <c r="E267" s="24"/>
      <c r="F267" s="29">
        <f t="shared" si="1"/>
        <v>3482744.17</v>
      </c>
    </row>
    <row r="268" spans="1:6" x14ac:dyDescent="0.25">
      <c r="A268" s="11" t="s">
        <v>171</v>
      </c>
      <c r="B268" s="19"/>
      <c r="C268" s="19"/>
      <c r="D268" s="27" t="s">
        <v>142</v>
      </c>
      <c r="E268" s="24"/>
      <c r="F268" s="29">
        <f t="shared" si="1"/>
        <v>3482744.17</v>
      </c>
    </row>
    <row r="269" spans="1:6" x14ac:dyDescent="0.25">
      <c r="A269" s="11" t="s">
        <v>172</v>
      </c>
      <c r="B269" s="19"/>
      <c r="C269" s="19"/>
      <c r="D269" s="27" t="s">
        <v>142</v>
      </c>
      <c r="E269" s="24"/>
      <c r="F269" s="29">
        <f t="shared" si="1"/>
        <v>3482744.17</v>
      </c>
    </row>
    <row r="270" spans="1:6" x14ac:dyDescent="0.25">
      <c r="A270" s="11" t="s">
        <v>173</v>
      </c>
      <c r="B270" s="19"/>
      <c r="C270" s="19"/>
      <c r="D270" s="27" t="s">
        <v>142</v>
      </c>
      <c r="E270" s="24"/>
      <c r="F270" s="29">
        <f t="shared" si="1"/>
        <v>3482744.17</v>
      </c>
    </row>
    <row r="271" spans="1:6" x14ac:dyDescent="0.25">
      <c r="A271" s="11" t="s">
        <v>174</v>
      </c>
      <c r="B271" s="19"/>
      <c r="C271" s="19"/>
      <c r="D271" s="27" t="s">
        <v>142</v>
      </c>
      <c r="E271" s="24"/>
      <c r="F271" s="29">
        <f t="shared" si="1"/>
        <v>3482744.17</v>
      </c>
    </row>
    <row r="272" spans="1:6" x14ac:dyDescent="0.25">
      <c r="A272" s="11" t="s">
        <v>175</v>
      </c>
      <c r="B272" s="19"/>
      <c r="C272" s="19"/>
      <c r="D272" s="27" t="s">
        <v>142</v>
      </c>
      <c r="E272" s="24"/>
      <c r="F272" s="29">
        <f t="shared" si="1"/>
        <v>3482744.17</v>
      </c>
    </row>
    <row r="273" spans="1:6" x14ac:dyDescent="0.25">
      <c r="A273" s="11" t="s">
        <v>176</v>
      </c>
      <c r="B273" s="19"/>
      <c r="C273" s="19"/>
      <c r="D273" s="27" t="s">
        <v>142</v>
      </c>
      <c r="E273" s="24"/>
      <c r="F273" s="29">
        <f t="shared" si="1"/>
        <v>3482744.17</v>
      </c>
    </row>
    <row r="274" spans="1:6" x14ac:dyDescent="0.25">
      <c r="A274" s="11" t="s">
        <v>177</v>
      </c>
      <c r="B274" s="19"/>
      <c r="C274" s="19"/>
      <c r="D274" s="27" t="s">
        <v>142</v>
      </c>
      <c r="E274" s="24"/>
      <c r="F274" s="29">
        <f t="shared" si="1"/>
        <v>3482744.17</v>
      </c>
    </row>
    <row r="275" spans="1:6" x14ac:dyDescent="0.25">
      <c r="A275" s="11" t="s">
        <v>178</v>
      </c>
      <c r="B275" s="19"/>
      <c r="C275" s="19"/>
      <c r="D275" s="27" t="s">
        <v>142</v>
      </c>
      <c r="E275" s="24"/>
      <c r="F275" s="29">
        <f t="shared" si="1"/>
        <v>3482744.17</v>
      </c>
    </row>
    <row r="276" spans="1:6" x14ac:dyDescent="0.25">
      <c r="A276" s="11" t="s">
        <v>165</v>
      </c>
      <c r="B276" s="19"/>
      <c r="C276" s="19"/>
      <c r="D276" s="27" t="s">
        <v>142</v>
      </c>
      <c r="E276" s="24"/>
      <c r="F276" s="29">
        <f t="shared" si="1"/>
        <v>3482744.17</v>
      </c>
    </row>
    <row r="277" spans="1:6" x14ac:dyDescent="0.25">
      <c r="A277" s="11" t="s">
        <v>165</v>
      </c>
      <c r="B277" s="19"/>
      <c r="C277" s="19"/>
      <c r="D277" s="27" t="s">
        <v>142</v>
      </c>
      <c r="E277" s="24"/>
      <c r="F277" s="29">
        <f t="shared" si="1"/>
        <v>3482744.17</v>
      </c>
    </row>
    <row r="278" spans="1:6" ht="15.75" thickBot="1" x14ac:dyDescent="0.3">
      <c r="A278" s="11"/>
      <c r="B278" s="19"/>
      <c r="C278" s="19"/>
      <c r="D278" s="30" t="s">
        <v>8</v>
      </c>
      <c r="E278" s="25"/>
      <c r="F278" s="7">
        <f>SUM(F251:F277)</f>
        <v>80221276.11856553</v>
      </c>
    </row>
    <row r="279" spans="1:6" x14ac:dyDescent="0.25">
      <c r="B279" s="19"/>
      <c r="C279" s="19"/>
    </row>
    <row r="280" spans="1:6" ht="15.75" thickBot="1" x14ac:dyDescent="0.3">
      <c r="B280" s="19"/>
      <c r="C280" s="19"/>
      <c r="D280" s="1" t="s">
        <v>145</v>
      </c>
      <c r="E280" s="1"/>
      <c r="F280" s="2"/>
    </row>
    <row r="281" spans="1:6" x14ac:dyDescent="0.25">
      <c r="A281" s="4" t="s">
        <v>156</v>
      </c>
      <c r="B281" s="19"/>
      <c r="C281" s="19"/>
      <c r="D281" s="22" t="s">
        <v>1</v>
      </c>
      <c r="E281" s="23"/>
      <c r="F281" s="5" t="s">
        <v>2</v>
      </c>
    </row>
    <row r="282" spans="1:6" x14ac:dyDescent="0.25">
      <c r="A282" s="11" t="s">
        <v>165</v>
      </c>
      <c r="B282" s="19"/>
      <c r="C282" s="19"/>
      <c r="D282" s="27" t="s">
        <v>146</v>
      </c>
      <c r="E282" s="24"/>
      <c r="F282" s="6">
        <v>563090</v>
      </c>
    </row>
    <row r="283" spans="1:6" x14ac:dyDescent="0.25">
      <c r="A283" s="11" t="s">
        <v>165</v>
      </c>
      <c r="B283" s="19"/>
      <c r="C283" s="19"/>
      <c r="D283" s="27" t="s">
        <v>147</v>
      </c>
      <c r="E283" s="24"/>
      <c r="F283" s="6">
        <v>16722.45</v>
      </c>
    </row>
    <row r="284" spans="1:6" x14ac:dyDescent="0.25">
      <c r="A284" s="11" t="s">
        <v>165</v>
      </c>
      <c r="B284" s="19"/>
      <c r="C284" s="19"/>
      <c r="D284" s="27" t="s">
        <v>148</v>
      </c>
      <c r="E284" s="24"/>
      <c r="F284" s="6">
        <v>33444.9</v>
      </c>
    </row>
    <row r="285" spans="1:6" x14ac:dyDescent="0.25">
      <c r="A285" s="11" t="s">
        <v>165</v>
      </c>
      <c r="B285" s="19"/>
      <c r="C285" s="19"/>
      <c r="D285" s="27" t="s">
        <v>148</v>
      </c>
      <c r="E285" s="24"/>
      <c r="F285" s="6">
        <v>33444.9</v>
      </c>
    </row>
    <row r="286" spans="1:6" ht="15.75" thickBot="1" x14ac:dyDescent="0.3">
      <c r="A286" s="11"/>
      <c r="B286" s="19"/>
      <c r="C286" s="19"/>
      <c r="D286" s="30" t="s">
        <v>8</v>
      </c>
      <c r="E286" s="25"/>
      <c r="F286" s="7">
        <f>SUM(F282:F285)</f>
        <v>646702.25</v>
      </c>
    </row>
    <row r="287" spans="1:6" x14ac:dyDescent="0.25">
      <c r="B287" s="19"/>
      <c r="C287" s="19"/>
    </row>
    <row r="288" spans="1:6" ht="15.75" thickBot="1" x14ac:dyDescent="0.3">
      <c r="B288" s="19"/>
      <c r="C288" s="19"/>
      <c r="D288" s="1" t="s">
        <v>149</v>
      </c>
      <c r="E288" s="1"/>
      <c r="F288" s="2"/>
    </row>
    <row r="289" spans="1:6" x14ac:dyDescent="0.25">
      <c r="A289" s="4" t="s">
        <v>156</v>
      </c>
      <c r="B289" s="19"/>
      <c r="C289" s="19"/>
      <c r="D289" s="22" t="s">
        <v>1</v>
      </c>
      <c r="E289" s="23"/>
      <c r="F289" s="5" t="s">
        <v>2</v>
      </c>
    </row>
    <row r="290" spans="1:6" x14ac:dyDescent="0.25">
      <c r="A290" s="11" t="s">
        <v>165</v>
      </c>
      <c r="B290" s="19"/>
      <c r="C290" s="19"/>
      <c r="D290" s="27" t="s">
        <v>150</v>
      </c>
      <c r="E290" s="24"/>
      <c r="F290" s="6">
        <f>16722.45*1.16</f>
        <v>19398.042000000001</v>
      </c>
    </row>
    <row r="291" spans="1:6" x14ac:dyDescent="0.25">
      <c r="A291" s="11" t="s">
        <v>165</v>
      </c>
      <c r="B291" s="19"/>
      <c r="C291" s="19"/>
      <c r="D291" s="27" t="s">
        <v>150</v>
      </c>
      <c r="E291" s="24"/>
      <c r="F291" s="6">
        <f>16722.45*1.16</f>
        <v>19398.042000000001</v>
      </c>
    </row>
    <row r="292" spans="1:6" x14ac:dyDescent="0.25">
      <c r="A292" s="11" t="s">
        <v>165</v>
      </c>
      <c r="B292" s="19"/>
      <c r="C292" s="19"/>
      <c r="D292" s="27" t="s">
        <v>150</v>
      </c>
      <c r="E292" s="24"/>
      <c r="F292" s="6">
        <f>16722.45*1.16</f>
        <v>19398.042000000001</v>
      </c>
    </row>
    <row r="293" spans="1:6" x14ac:dyDescent="0.25">
      <c r="A293" s="11" t="s">
        <v>165</v>
      </c>
      <c r="B293" s="19"/>
      <c r="C293" s="19"/>
      <c r="D293" s="27" t="s">
        <v>150</v>
      </c>
      <c r="E293" s="24"/>
      <c r="F293" s="6">
        <f>16722.45*1.16</f>
        <v>19398.042000000001</v>
      </c>
    </row>
    <row r="294" spans="1:6" x14ac:dyDescent="0.25">
      <c r="A294" s="11" t="s">
        <v>165</v>
      </c>
      <c r="B294" s="19"/>
      <c r="C294" s="19"/>
      <c r="D294" s="27" t="s">
        <v>150</v>
      </c>
      <c r="E294" s="24"/>
      <c r="F294" s="6">
        <f>16722.45*1.16</f>
        <v>19398.042000000001</v>
      </c>
    </row>
    <row r="295" spans="1:6" ht="15.75" thickBot="1" x14ac:dyDescent="0.3">
      <c r="A295" s="11"/>
      <c r="B295" s="19"/>
      <c r="C295" s="19"/>
      <c r="D295" s="30" t="s">
        <v>8</v>
      </c>
      <c r="E295" s="25"/>
      <c r="F295" s="7">
        <f>SUM(F290:F294)</f>
        <v>96990.21</v>
      </c>
    </row>
    <row r="296" spans="1:6" x14ac:dyDescent="0.25">
      <c r="B296" s="19"/>
      <c r="C296" s="19"/>
    </row>
    <row r="297" spans="1:6" ht="15.75" thickBot="1" x14ac:dyDescent="0.3">
      <c r="B297" s="19"/>
      <c r="C297" s="19"/>
      <c r="D297" s="1" t="s">
        <v>155</v>
      </c>
      <c r="E297" s="1"/>
      <c r="F297" s="2"/>
    </row>
    <row r="298" spans="1:6" x14ac:dyDescent="0.25">
      <c r="A298" s="4" t="s">
        <v>156</v>
      </c>
      <c r="B298" s="19"/>
      <c r="C298" s="19"/>
      <c r="D298" s="22" t="s">
        <v>1</v>
      </c>
      <c r="E298" s="23"/>
      <c r="F298" s="5" t="s">
        <v>2</v>
      </c>
    </row>
    <row r="299" spans="1:6" x14ac:dyDescent="0.25">
      <c r="A299" s="11" t="s">
        <v>165</v>
      </c>
      <c r="B299" s="19"/>
      <c r="C299" s="19"/>
      <c r="D299" s="27" t="s">
        <v>151</v>
      </c>
      <c r="E299" s="24"/>
      <c r="F299" s="6">
        <v>23776568</v>
      </c>
    </row>
    <row r="300" spans="1:6" ht="15.75" thickBot="1" x14ac:dyDescent="0.3">
      <c r="A300" s="11" t="s">
        <v>165</v>
      </c>
      <c r="B300" s="19"/>
      <c r="C300" s="19"/>
      <c r="D300" s="30" t="s">
        <v>8</v>
      </c>
      <c r="E300" s="25"/>
      <c r="F300" s="7">
        <f>SUM(F299:F299)</f>
        <v>23776568</v>
      </c>
    </row>
    <row r="301" spans="1:6" ht="15.75" thickBot="1" x14ac:dyDescent="0.3"/>
    <row r="302" spans="1:6" ht="15.75" thickTop="1" x14ac:dyDescent="0.25">
      <c r="A302" s="12" t="s">
        <v>152</v>
      </c>
      <c r="B302" s="13"/>
      <c r="C302" s="13"/>
      <c r="D302" s="13"/>
      <c r="E302" s="13"/>
      <c r="F302" s="14"/>
    </row>
    <row r="303" spans="1:6" ht="15.75" thickBot="1" x14ac:dyDescent="0.3">
      <c r="A303" s="15" t="s">
        <v>211</v>
      </c>
      <c r="B303" s="16"/>
      <c r="C303" s="16"/>
      <c r="D303" s="16"/>
      <c r="E303" s="16"/>
      <c r="F303" s="17"/>
    </row>
    <row r="304" spans="1:6" ht="15.75" thickTop="1" x14ac:dyDescent="0.25"/>
    <row r="305" spans="2:7" ht="15.75" thickBot="1" x14ac:dyDescent="0.3"/>
    <row r="306" spans="2:7" ht="15.75" thickBot="1" x14ac:dyDescent="0.3">
      <c r="F306" s="39" t="s">
        <v>153</v>
      </c>
    </row>
    <row r="307" spans="2:7" x14ac:dyDescent="0.25">
      <c r="D307" s="34" t="s">
        <v>0</v>
      </c>
      <c r="E307" s="36"/>
      <c r="F307" s="40">
        <f>+F11</f>
        <v>472900</v>
      </c>
    </row>
    <row r="308" spans="2:7" x14ac:dyDescent="0.25">
      <c r="D308" s="33" t="s">
        <v>9</v>
      </c>
      <c r="E308" s="37"/>
      <c r="F308" s="40">
        <f>+F26</f>
        <v>39869077.82</v>
      </c>
    </row>
    <row r="309" spans="2:7" x14ac:dyDescent="0.25">
      <c r="D309" s="33" t="s">
        <v>20</v>
      </c>
      <c r="E309" s="37"/>
      <c r="F309" s="40">
        <f>+F77</f>
        <v>144638.25320000004</v>
      </c>
    </row>
    <row r="310" spans="2:7" x14ac:dyDescent="0.25">
      <c r="D310" s="33" t="s">
        <v>50</v>
      </c>
      <c r="E310" s="37"/>
      <c r="F310" s="40">
        <f>+F193</f>
        <v>3379207.7515724129</v>
      </c>
    </row>
    <row r="311" spans="2:7" x14ac:dyDescent="0.25">
      <c r="D311" s="33" t="s">
        <v>112</v>
      </c>
      <c r="E311" s="37"/>
      <c r="F311" s="40">
        <f>+F215</f>
        <v>12881320</v>
      </c>
    </row>
    <row r="312" spans="2:7" x14ac:dyDescent="0.25">
      <c r="D312" s="33" t="s">
        <v>121</v>
      </c>
      <c r="E312" s="37"/>
      <c r="F312" s="40">
        <f>+F238</f>
        <v>149476.57439999998</v>
      </c>
    </row>
    <row r="313" spans="2:7" x14ac:dyDescent="0.25">
      <c r="D313" s="33" t="s">
        <v>136</v>
      </c>
      <c r="E313" s="37"/>
      <c r="F313" s="40">
        <f>+F247</f>
        <v>21091743</v>
      </c>
    </row>
    <row r="314" spans="2:7" x14ac:dyDescent="0.25">
      <c r="D314" s="33" t="s">
        <v>154</v>
      </c>
      <c r="E314" s="37"/>
      <c r="F314" s="40">
        <f>+F278</f>
        <v>80221276.11856553</v>
      </c>
    </row>
    <row r="315" spans="2:7" x14ac:dyDescent="0.25">
      <c r="D315" s="33" t="s">
        <v>145</v>
      </c>
      <c r="E315" s="37"/>
      <c r="F315" s="40">
        <f>+F286</f>
        <v>646702.25</v>
      </c>
    </row>
    <row r="316" spans="2:7" x14ac:dyDescent="0.25">
      <c r="D316" s="33" t="s">
        <v>149</v>
      </c>
      <c r="E316" s="37"/>
      <c r="F316" s="40">
        <f>+F295</f>
        <v>96990.21</v>
      </c>
    </row>
    <row r="317" spans="2:7" ht="15.75" thickBot="1" x14ac:dyDescent="0.3">
      <c r="D317" s="35" t="s">
        <v>155</v>
      </c>
      <c r="E317" s="38"/>
      <c r="F317" s="40">
        <f>+F300</f>
        <v>23776568</v>
      </c>
    </row>
    <row r="318" spans="2:7" ht="15.75" thickBot="1" x14ac:dyDescent="0.3">
      <c r="F318" s="41">
        <f>SUM(F307:F317)</f>
        <v>182729899.97773796</v>
      </c>
    </row>
    <row r="320" spans="2:7" x14ac:dyDescent="0.25">
      <c r="B320" s="42"/>
      <c r="C320" s="42"/>
      <c r="E320" s="45"/>
      <c r="F320" s="45"/>
      <c r="G320" s="45"/>
    </row>
    <row r="321" spans="2:7" x14ac:dyDescent="0.25">
      <c r="B321" s="44" t="s">
        <v>234</v>
      </c>
      <c r="C321" s="44"/>
      <c r="E321" s="44" t="s">
        <v>236</v>
      </c>
      <c r="F321" s="44"/>
      <c r="G321" s="44"/>
    </row>
    <row r="322" spans="2:7" x14ac:dyDescent="0.25">
      <c r="B322" s="43" t="s">
        <v>235</v>
      </c>
      <c r="C322" s="43"/>
      <c r="E322" s="46" t="s">
        <v>237</v>
      </c>
      <c r="F322" s="46"/>
      <c r="G322" s="46"/>
    </row>
    <row r="323" spans="2:7" x14ac:dyDescent="0.25">
      <c r="E323" s="46"/>
      <c r="F323" s="46"/>
      <c r="G323" s="46"/>
    </row>
  </sheetData>
  <mergeCells count="296">
    <mergeCell ref="D315:E315"/>
    <mergeCell ref="D316:E316"/>
    <mergeCell ref="D317:E317"/>
    <mergeCell ref="B322:C322"/>
    <mergeCell ref="B321:C321"/>
    <mergeCell ref="E320:G320"/>
    <mergeCell ref="E322:G323"/>
    <mergeCell ref="E321:G321"/>
    <mergeCell ref="D310:E310"/>
    <mergeCell ref="D311:E311"/>
    <mergeCell ref="D312:E312"/>
    <mergeCell ref="D313:E313"/>
    <mergeCell ref="D314:E314"/>
    <mergeCell ref="D299:E299"/>
    <mergeCell ref="D300:E300"/>
    <mergeCell ref="D307:E307"/>
    <mergeCell ref="D308:E308"/>
    <mergeCell ref="D309:E309"/>
    <mergeCell ref="D291:E291"/>
    <mergeCell ref="D292:E292"/>
    <mergeCell ref="D293:E293"/>
    <mergeCell ref="D294:E294"/>
    <mergeCell ref="D295:E295"/>
    <mergeCell ref="D283:E283"/>
    <mergeCell ref="D284:E284"/>
    <mergeCell ref="D285:E285"/>
    <mergeCell ref="D286:E286"/>
    <mergeCell ref="D290:E290"/>
    <mergeCell ref="D275:E275"/>
    <mergeCell ref="D276:E276"/>
    <mergeCell ref="D277:E277"/>
    <mergeCell ref="D278:E278"/>
    <mergeCell ref="D282:E282"/>
    <mergeCell ref="D270:E270"/>
    <mergeCell ref="D271:E271"/>
    <mergeCell ref="D272:E272"/>
    <mergeCell ref="D273:E273"/>
    <mergeCell ref="D274:E274"/>
    <mergeCell ref="D265:E265"/>
    <mergeCell ref="D266:E266"/>
    <mergeCell ref="D267:E267"/>
    <mergeCell ref="D268:E268"/>
    <mergeCell ref="D269:E269"/>
    <mergeCell ref="D260:E260"/>
    <mergeCell ref="D261:E261"/>
    <mergeCell ref="D262:E262"/>
    <mergeCell ref="D263:E263"/>
    <mergeCell ref="D264:E264"/>
    <mergeCell ref="D255:E255"/>
    <mergeCell ref="D256:E256"/>
    <mergeCell ref="D257:E257"/>
    <mergeCell ref="D258:E258"/>
    <mergeCell ref="D259:E259"/>
    <mergeCell ref="D247:E247"/>
    <mergeCell ref="D251:E251"/>
    <mergeCell ref="D252:E252"/>
    <mergeCell ref="D253:E253"/>
    <mergeCell ref="D254:E254"/>
    <mergeCell ref="D238:E238"/>
    <mergeCell ref="D243:E243"/>
    <mergeCell ref="D244:E244"/>
    <mergeCell ref="D245:E245"/>
    <mergeCell ref="D246:E246"/>
    <mergeCell ref="D233:E233"/>
    <mergeCell ref="D234:E234"/>
    <mergeCell ref="D235:E235"/>
    <mergeCell ref="D236:E236"/>
    <mergeCell ref="D237:E237"/>
    <mergeCell ref="D228:E228"/>
    <mergeCell ref="D229:E229"/>
    <mergeCell ref="D230:E230"/>
    <mergeCell ref="D231:E231"/>
    <mergeCell ref="D232:E232"/>
    <mergeCell ref="D223:E223"/>
    <mergeCell ref="D224:E224"/>
    <mergeCell ref="D225:E225"/>
    <mergeCell ref="D226:E226"/>
    <mergeCell ref="D227:E227"/>
    <mergeCell ref="D215:E215"/>
    <mergeCell ref="D219:E219"/>
    <mergeCell ref="D220:E220"/>
    <mergeCell ref="D221:E221"/>
    <mergeCell ref="D222:E222"/>
    <mergeCell ref="D210:E210"/>
    <mergeCell ref="D211:E211"/>
    <mergeCell ref="D212:E212"/>
    <mergeCell ref="D213:E213"/>
    <mergeCell ref="D214:E214"/>
    <mergeCell ref="D190:E190"/>
    <mergeCell ref="D191:E191"/>
    <mergeCell ref="D192:E192"/>
    <mergeCell ref="D197:E197"/>
    <mergeCell ref="D198:E198"/>
    <mergeCell ref="D193:E193"/>
    <mergeCell ref="D185:E185"/>
    <mergeCell ref="D186:E186"/>
    <mergeCell ref="D187:E187"/>
    <mergeCell ref="D188:E188"/>
    <mergeCell ref="D189:E189"/>
    <mergeCell ref="D180:E180"/>
    <mergeCell ref="D181:E181"/>
    <mergeCell ref="D182:E182"/>
    <mergeCell ref="D183:E183"/>
    <mergeCell ref="D184:E184"/>
    <mergeCell ref="D175:E175"/>
    <mergeCell ref="D176:E176"/>
    <mergeCell ref="D177:E177"/>
    <mergeCell ref="D178:E178"/>
    <mergeCell ref="D179:E179"/>
    <mergeCell ref="D170:E170"/>
    <mergeCell ref="D171:E171"/>
    <mergeCell ref="D172:E172"/>
    <mergeCell ref="D173:E173"/>
    <mergeCell ref="D174:E174"/>
    <mergeCell ref="D165:E165"/>
    <mergeCell ref="D166:E166"/>
    <mergeCell ref="D167:E167"/>
    <mergeCell ref="D168:E168"/>
    <mergeCell ref="D169:E169"/>
    <mergeCell ref="D160:E160"/>
    <mergeCell ref="D161:E161"/>
    <mergeCell ref="D162:E162"/>
    <mergeCell ref="D163:E163"/>
    <mergeCell ref="D164:E164"/>
    <mergeCell ref="D155:E155"/>
    <mergeCell ref="D156:E156"/>
    <mergeCell ref="D157:E157"/>
    <mergeCell ref="D158:E158"/>
    <mergeCell ref="D159:E159"/>
    <mergeCell ref="D150:E150"/>
    <mergeCell ref="D151:E151"/>
    <mergeCell ref="D152:E152"/>
    <mergeCell ref="D153:E153"/>
    <mergeCell ref="D154:E154"/>
    <mergeCell ref="D145:E145"/>
    <mergeCell ref="D146:E146"/>
    <mergeCell ref="D147:E147"/>
    <mergeCell ref="D148:E148"/>
    <mergeCell ref="D149:E149"/>
    <mergeCell ref="D140:E140"/>
    <mergeCell ref="D141:E141"/>
    <mergeCell ref="D142:E142"/>
    <mergeCell ref="D143:E143"/>
    <mergeCell ref="D144:E144"/>
    <mergeCell ref="D135:E135"/>
    <mergeCell ref="D136:E136"/>
    <mergeCell ref="D137:E137"/>
    <mergeCell ref="D138:E138"/>
    <mergeCell ref="D139:E139"/>
    <mergeCell ref="D130:E130"/>
    <mergeCell ref="D131:E131"/>
    <mergeCell ref="D132:E132"/>
    <mergeCell ref="D133:E133"/>
    <mergeCell ref="D134:E134"/>
    <mergeCell ref="D125:E125"/>
    <mergeCell ref="D126:E126"/>
    <mergeCell ref="D127:E127"/>
    <mergeCell ref="D128:E128"/>
    <mergeCell ref="D129:E129"/>
    <mergeCell ref="D120:E120"/>
    <mergeCell ref="D121:E121"/>
    <mergeCell ref="D122:E122"/>
    <mergeCell ref="D123:E123"/>
    <mergeCell ref="D124:E124"/>
    <mergeCell ref="D115:E115"/>
    <mergeCell ref="D116:E116"/>
    <mergeCell ref="D117:E117"/>
    <mergeCell ref="D118:E118"/>
    <mergeCell ref="D119:E119"/>
    <mergeCell ref="D110:E110"/>
    <mergeCell ref="D111:E111"/>
    <mergeCell ref="D112:E112"/>
    <mergeCell ref="D113:E113"/>
    <mergeCell ref="D114:E114"/>
    <mergeCell ref="D105:E105"/>
    <mergeCell ref="D106:E106"/>
    <mergeCell ref="D107:E107"/>
    <mergeCell ref="D108:E108"/>
    <mergeCell ref="D109:E109"/>
    <mergeCell ref="D100:E100"/>
    <mergeCell ref="D101:E101"/>
    <mergeCell ref="D102:E102"/>
    <mergeCell ref="D103:E103"/>
    <mergeCell ref="D104:E104"/>
    <mergeCell ref="D95:E95"/>
    <mergeCell ref="D96:E96"/>
    <mergeCell ref="D97:E97"/>
    <mergeCell ref="D98:E98"/>
    <mergeCell ref="D99:E99"/>
    <mergeCell ref="D289:E289"/>
    <mergeCell ref="D298:E298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196:E196"/>
    <mergeCell ref="D218:E218"/>
    <mergeCell ref="D241:E241"/>
    <mergeCell ref="D250:E250"/>
    <mergeCell ref="D281:E281"/>
    <mergeCell ref="D199:E199"/>
    <mergeCell ref="D200:E200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D74:E74"/>
    <mergeCell ref="D75:E75"/>
    <mergeCell ref="D76:E76"/>
    <mergeCell ref="D77:E77"/>
    <mergeCell ref="D80:E80"/>
    <mergeCell ref="D69:E69"/>
    <mergeCell ref="D70:E70"/>
    <mergeCell ref="D71:E71"/>
    <mergeCell ref="D72:E72"/>
    <mergeCell ref="D73:E73"/>
    <mergeCell ref="D64:E64"/>
    <mergeCell ref="D65:E65"/>
    <mergeCell ref="D66:E66"/>
    <mergeCell ref="D67:E67"/>
    <mergeCell ref="D68:E68"/>
    <mergeCell ref="D59:E59"/>
    <mergeCell ref="D60:E60"/>
    <mergeCell ref="D61:E61"/>
    <mergeCell ref="D62:E62"/>
    <mergeCell ref="D63:E63"/>
    <mergeCell ref="D54:E54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44:E44"/>
    <mergeCell ref="D45:E45"/>
    <mergeCell ref="D46:E46"/>
    <mergeCell ref="D47:E47"/>
    <mergeCell ref="D48:E48"/>
    <mergeCell ref="D39:E39"/>
    <mergeCell ref="D40:E40"/>
    <mergeCell ref="D41:E41"/>
    <mergeCell ref="D42:E42"/>
    <mergeCell ref="D43:E43"/>
    <mergeCell ref="D34:E34"/>
    <mergeCell ref="D35:E35"/>
    <mergeCell ref="D36:E36"/>
    <mergeCell ref="D37:E37"/>
    <mergeCell ref="D38:E38"/>
    <mergeCell ref="D29:E29"/>
    <mergeCell ref="D30:E30"/>
    <mergeCell ref="D31:E31"/>
    <mergeCell ref="D32:E32"/>
    <mergeCell ref="D33:E33"/>
    <mergeCell ref="D23:E23"/>
    <mergeCell ref="D24:E24"/>
    <mergeCell ref="D25:E25"/>
    <mergeCell ref="D26:E26"/>
    <mergeCell ref="B1:G1"/>
    <mergeCell ref="B2:G2"/>
    <mergeCell ref="D18:E18"/>
    <mergeCell ref="D19:E19"/>
    <mergeCell ref="D20:E20"/>
    <mergeCell ref="D21:E21"/>
    <mergeCell ref="D22:E22"/>
    <mergeCell ref="A302:F302"/>
    <mergeCell ref="A303:F303"/>
    <mergeCell ref="D4:E4"/>
    <mergeCell ref="D5:E5"/>
    <mergeCell ref="D6:E6"/>
    <mergeCell ref="D7:E7"/>
    <mergeCell ref="D8:E8"/>
    <mergeCell ref="D9:E9"/>
    <mergeCell ref="D10:E10"/>
    <mergeCell ref="D11:E11"/>
    <mergeCell ref="D14:E14"/>
    <mergeCell ref="D15:E15"/>
    <mergeCell ref="D16:E16"/>
    <mergeCell ref="D17:E17"/>
  </mergeCells>
  <pageMargins left="0.7" right="0.7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Contabilidad4</dc:creator>
  <cp:lastModifiedBy>Yesica Flores</cp:lastModifiedBy>
  <cp:lastPrinted>2022-02-01T20:22:15Z</cp:lastPrinted>
  <dcterms:created xsi:type="dcterms:W3CDTF">2020-02-07T19:01:43Z</dcterms:created>
  <dcterms:modified xsi:type="dcterms:W3CDTF">2022-02-01T20:22:53Z</dcterms:modified>
</cp:coreProperties>
</file>